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O:\28 Solar\Solar\"/>
    </mc:Choice>
  </mc:AlternateContent>
  <xr:revisionPtr revIDLastSave="0" documentId="13_ncr:1_{2E2D3923-7C23-468B-8954-30F357709B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 2023-Nov 2024" sheetId="3" r:id="rId1"/>
    <sheet name="Dec 2024-Nov 2025" sheetId="5" r:id="rId2"/>
    <sheet name="Dec 2025-Nov 2026" sheetId="6" r:id="rId3"/>
    <sheet name="Schedule" sheetId="4" r:id="rId4"/>
    <sheet name="ORIGINAL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6" l="1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17" i="6"/>
  <c r="D36" i="6"/>
  <c r="E36" i="6" s="1"/>
  <c r="B36" i="6"/>
  <c r="B35" i="6"/>
  <c r="D35" i="6" s="1"/>
  <c r="E35" i="6" s="1"/>
  <c r="D34" i="6"/>
  <c r="E34" i="6" s="1"/>
  <c r="B34" i="6"/>
  <c r="B33" i="6"/>
  <c r="D33" i="6" s="1"/>
  <c r="E33" i="6" s="1"/>
  <c r="D32" i="6"/>
  <c r="E32" i="6" s="1"/>
  <c r="B32" i="6"/>
  <c r="B31" i="6"/>
  <c r="D31" i="6" s="1"/>
  <c r="E31" i="6" s="1"/>
  <c r="D30" i="6"/>
  <c r="E30" i="6" s="1"/>
  <c r="B30" i="6"/>
  <c r="B29" i="6"/>
  <c r="D29" i="6" s="1"/>
  <c r="E29" i="6" s="1"/>
  <c r="D28" i="6"/>
  <c r="E28" i="6" s="1"/>
  <c r="B28" i="6"/>
  <c r="B27" i="6"/>
  <c r="D27" i="6" s="1"/>
  <c r="E27" i="6" s="1"/>
  <c r="D26" i="6"/>
  <c r="E26" i="6" s="1"/>
  <c r="B26" i="6"/>
  <c r="B25" i="6"/>
  <c r="D25" i="6" s="1"/>
  <c r="E25" i="6" s="1"/>
  <c r="D24" i="6"/>
  <c r="E24" i="6" s="1"/>
  <c r="B24" i="6"/>
  <c r="B23" i="6"/>
  <c r="D23" i="6" s="1"/>
  <c r="E23" i="6" s="1"/>
  <c r="D22" i="6"/>
  <c r="E22" i="6" s="1"/>
  <c r="B22" i="6"/>
  <c r="B21" i="6"/>
  <c r="D21" i="6" s="1"/>
  <c r="E21" i="6" s="1"/>
  <c r="D20" i="6"/>
  <c r="E20" i="6" s="1"/>
  <c r="B20" i="6"/>
  <c r="B19" i="6"/>
  <c r="D19" i="6" s="1"/>
  <c r="E19" i="6" s="1"/>
  <c r="D18" i="6"/>
  <c r="E18" i="6" s="1"/>
  <c r="B18" i="6"/>
  <c r="D17" i="6"/>
  <c r="E17" i="6" s="1"/>
  <c r="D11" i="6"/>
  <c r="D13" i="6" s="1"/>
  <c r="A38" i="6" s="1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17" i="5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17" i="3"/>
  <c r="B36" i="5"/>
  <c r="D36" i="5" s="1"/>
  <c r="E36" i="5" s="1"/>
  <c r="B35" i="5"/>
  <c r="D35" i="5" s="1"/>
  <c r="E35" i="5" s="1"/>
  <c r="D34" i="5"/>
  <c r="E34" i="5" s="1"/>
  <c r="B34" i="5"/>
  <c r="B33" i="5"/>
  <c r="D33" i="5" s="1"/>
  <c r="E33" i="5" s="1"/>
  <c r="D32" i="5"/>
  <c r="E32" i="5" s="1"/>
  <c r="B32" i="5"/>
  <c r="B31" i="5"/>
  <c r="D31" i="5" s="1"/>
  <c r="E31" i="5" s="1"/>
  <c r="D30" i="5"/>
  <c r="E30" i="5" s="1"/>
  <c r="B30" i="5"/>
  <c r="B29" i="5"/>
  <c r="D29" i="5" s="1"/>
  <c r="E29" i="5" s="1"/>
  <c r="D28" i="5"/>
  <c r="E28" i="5" s="1"/>
  <c r="B28" i="5"/>
  <c r="B27" i="5"/>
  <c r="D27" i="5" s="1"/>
  <c r="E27" i="5" s="1"/>
  <c r="D26" i="5"/>
  <c r="E26" i="5" s="1"/>
  <c r="B26" i="5"/>
  <c r="B25" i="5"/>
  <c r="D25" i="5" s="1"/>
  <c r="E25" i="5" s="1"/>
  <c r="D24" i="5"/>
  <c r="E24" i="5" s="1"/>
  <c r="B24" i="5"/>
  <c r="B23" i="5"/>
  <c r="D23" i="5" s="1"/>
  <c r="E23" i="5" s="1"/>
  <c r="D22" i="5"/>
  <c r="E22" i="5" s="1"/>
  <c r="B22" i="5"/>
  <c r="B21" i="5"/>
  <c r="D21" i="5" s="1"/>
  <c r="E21" i="5" s="1"/>
  <c r="D20" i="5"/>
  <c r="E20" i="5" s="1"/>
  <c r="B20" i="5"/>
  <c r="B19" i="5"/>
  <c r="D19" i="5" s="1"/>
  <c r="E19" i="5" s="1"/>
  <c r="D18" i="5"/>
  <c r="E18" i="5" s="1"/>
  <c r="B18" i="5"/>
  <c r="D17" i="5"/>
  <c r="E17" i="5" s="1"/>
  <c r="D11" i="5"/>
  <c r="D13" i="5" s="1"/>
  <c r="A38" i="5" s="1"/>
  <c r="C4" i="4"/>
  <c r="C13" i="4"/>
  <c r="C12" i="4"/>
  <c r="C11" i="4"/>
  <c r="C10" i="4"/>
  <c r="C9" i="4"/>
  <c r="C8" i="4"/>
  <c r="C7" i="4"/>
  <c r="C6" i="4"/>
  <c r="C5" i="4"/>
  <c r="C3" i="4"/>
  <c r="C2" i="4"/>
  <c r="D36" i="3"/>
  <c r="E36" i="3" s="1"/>
  <c r="B36" i="3"/>
  <c r="B35" i="3"/>
  <c r="D35" i="3" s="1"/>
  <c r="E35" i="3" s="1"/>
  <c r="D34" i="3"/>
  <c r="E34" i="3" s="1"/>
  <c r="B34" i="3"/>
  <c r="B33" i="3"/>
  <c r="D33" i="3" s="1"/>
  <c r="E33" i="3" s="1"/>
  <c r="D32" i="3"/>
  <c r="E32" i="3" s="1"/>
  <c r="B32" i="3"/>
  <c r="B31" i="3"/>
  <c r="D31" i="3" s="1"/>
  <c r="E31" i="3" s="1"/>
  <c r="D30" i="3"/>
  <c r="E30" i="3" s="1"/>
  <c r="B30" i="3"/>
  <c r="B29" i="3"/>
  <c r="D29" i="3" s="1"/>
  <c r="E29" i="3" s="1"/>
  <c r="D28" i="3"/>
  <c r="E28" i="3" s="1"/>
  <c r="B28" i="3"/>
  <c r="B27" i="3"/>
  <c r="D27" i="3" s="1"/>
  <c r="E27" i="3" s="1"/>
  <c r="D26" i="3"/>
  <c r="E26" i="3" s="1"/>
  <c r="B26" i="3"/>
  <c r="B25" i="3"/>
  <c r="D25" i="3" s="1"/>
  <c r="E25" i="3" s="1"/>
  <c r="D24" i="3"/>
  <c r="E24" i="3" s="1"/>
  <c r="B24" i="3"/>
  <c r="B23" i="3"/>
  <c r="D23" i="3" s="1"/>
  <c r="E23" i="3" s="1"/>
  <c r="D22" i="3"/>
  <c r="E22" i="3" s="1"/>
  <c r="B22" i="3"/>
  <c r="B21" i="3"/>
  <c r="D21" i="3" s="1"/>
  <c r="E21" i="3" s="1"/>
  <c r="D20" i="3"/>
  <c r="E20" i="3" s="1"/>
  <c r="B20" i="3"/>
  <c r="B19" i="3"/>
  <c r="D19" i="3" s="1"/>
  <c r="E19" i="3" s="1"/>
  <c r="D18" i="3"/>
  <c r="E18" i="3" s="1"/>
  <c r="B18" i="3"/>
  <c r="D17" i="3"/>
  <c r="E17" i="3" s="1"/>
  <c r="D11" i="3"/>
  <c r="D13" i="3" s="1"/>
  <c r="A38" i="3" s="1"/>
  <c r="G35" i="2"/>
  <c r="B35" i="2"/>
  <c r="D35" i="2" s="1"/>
  <c r="E35" i="2" s="1"/>
  <c r="G34" i="2"/>
  <c r="B34" i="2"/>
  <c r="D34" i="2" s="1"/>
  <c r="E34" i="2" s="1"/>
  <c r="G33" i="2"/>
  <c r="B33" i="2"/>
  <c r="D33" i="2" s="1"/>
  <c r="E33" i="2" s="1"/>
  <c r="G32" i="2"/>
  <c r="B32" i="2"/>
  <c r="D32" i="2" s="1"/>
  <c r="E32" i="2" s="1"/>
  <c r="G31" i="2"/>
  <c r="B31" i="2"/>
  <c r="D31" i="2" s="1"/>
  <c r="E31" i="2" s="1"/>
  <c r="G30" i="2"/>
  <c r="B30" i="2"/>
  <c r="D30" i="2" s="1"/>
  <c r="E30" i="2" s="1"/>
  <c r="G29" i="2"/>
  <c r="B29" i="2"/>
  <c r="D29" i="2" s="1"/>
  <c r="E29" i="2" s="1"/>
  <c r="G28" i="2"/>
  <c r="B28" i="2"/>
  <c r="D28" i="2" s="1"/>
  <c r="E28" i="2" s="1"/>
  <c r="G27" i="2"/>
  <c r="B27" i="2"/>
  <c r="D27" i="2" s="1"/>
  <c r="E27" i="2" s="1"/>
  <c r="G26" i="2"/>
  <c r="B26" i="2"/>
  <c r="D26" i="2" s="1"/>
  <c r="E26" i="2" s="1"/>
  <c r="G25" i="2"/>
  <c r="B25" i="2"/>
  <c r="D25" i="2" s="1"/>
  <c r="E25" i="2" s="1"/>
  <c r="G24" i="2"/>
  <c r="B24" i="2"/>
  <c r="D24" i="2" s="1"/>
  <c r="E24" i="2" s="1"/>
  <c r="G23" i="2"/>
  <c r="B23" i="2"/>
  <c r="D23" i="2" s="1"/>
  <c r="E23" i="2" s="1"/>
  <c r="G22" i="2"/>
  <c r="B22" i="2"/>
  <c r="D22" i="2" s="1"/>
  <c r="E22" i="2" s="1"/>
  <c r="G21" i="2"/>
  <c r="B21" i="2"/>
  <c r="D21" i="2" s="1"/>
  <c r="E21" i="2" s="1"/>
  <c r="G20" i="2"/>
  <c r="B20" i="2"/>
  <c r="D20" i="2" s="1"/>
  <c r="E20" i="2" s="1"/>
  <c r="G19" i="2"/>
  <c r="B19" i="2"/>
  <c r="D19" i="2" s="1"/>
  <c r="E19" i="2" s="1"/>
  <c r="G18" i="2"/>
  <c r="B18" i="2"/>
  <c r="D18" i="2" s="1"/>
  <c r="E18" i="2" s="1"/>
  <c r="G17" i="2"/>
  <c r="B17" i="2"/>
  <c r="D17" i="2" s="1"/>
  <c r="E17" i="2" s="1"/>
  <c r="G16" i="2"/>
  <c r="D16" i="2"/>
  <c r="E16" i="2" s="1"/>
  <c r="D12" i="2"/>
  <c r="A37" i="2" s="1"/>
  <c r="D10" i="2"/>
  <c r="G38" i="6" l="1"/>
  <c r="B38" i="6"/>
  <c r="D38" i="6" s="1"/>
  <c r="E38" i="6" s="1"/>
  <c r="G38" i="5"/>
  <c r="B38" i="5"/>
  <c r="D38" i="5" s="1"/>
  <c r="E38" i="5" s="1"/>
  <c r="G38" i="3"/>
  <c r="B38" i="3"/>
  <c r="D38" i="3" s="1"/>
  <c r="E38" i="3" s="1"/>
  <c r="G37" i="2"/>
  <c r="B37" i="2"/>
  <c r="D37" i="2" s="1"/>
  <c r="E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tc={E3A0FA77-1A79-457B-B237-6093471D2ABC}</author>
  </authors>
  <commentList>
    <comment ref="G15" authorId="0" shapeId="0" xr:uid="{E3A0FA77-1A79-457B-B237-6093471D2ABC}">
      <text>
        <t>[Threaded comment]
Your version of Excel allows you to read this threaded comment; however, any edits to it will get removed if the file is opened in a newer version of Excel. Learn more: https://go.microsoft.com/fwlink/?linkid=870924
Comment:
    1 unit = 1/2 panel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tc={D0E9FC05-9B5F-4969-BE83-AEF2106C68AE}</author>
  </authors>
  <commentList>
    <comment ref="G15" authorId="0" shapeId="0" xr:uid="{D0E9FC05-9B5F-4969-BE83-AEF2106C68AE}">
      <text>
        <t>[Threaded comment]
Your version of Excel allows you to read this threaded comment; however, any edits to it will get removed if the file is opened in a newer version of Excel. Learn more: https://go.microsoft.com/fwlink/?linkid=870924
Comment:
    1 unit = 1/2 panel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tc={F0F3491F-757D-4B20-AA1E-D6410E122118}</author>
  </authors>
  <commentList>
    <comment ref="G15" authorId="0" shapeId="0" xr:uid="{F0F3491F-757D-4B20-AA1E-D6410E122118}">
      <text>
        <t>[Threaded comment]
Your version of Excel allows you to read this threaded comment; however, any edits to it will get removed if the file is opened in a newer version of Excel. Learn more: https://go.microsoft.com/fwlink/?linkid=870924
Comment:
    1 unit = 1/2 panel</t>
      </text>
    </comment>
  </commentList>
</comments>
</file>

<file path=xl/sharedStrings.xml><?xml version="1.0" encoding="utf-8"?>
<sst xmlns="http://schemas.openxmlformats.org/spreadsheetml/2006/main" count="160" uniqueCount="53">
  <si>
    <t xml:space="preserve"> </t>
  </si>
  <si>
    <t>OPU</t>
  </si>
  <si>
    <t xml:space="preserve"> LEU</t>
  </si>
  <si>
    <t>Customer Name:</t>
  </si>
  <si>
    <t>Account Number:</t>
  </si>
  <si>
    <t>Service Address:</t>
  </si>
  <si>
    <t>kWh</t>
  </si>
  <si>
    <t xml:space="preserve">Production-Related Credit (“PRC”) </t>
  </si>
  <si>
    <t>Output Per Unit ("OPU") per month</t>
  </si>
  <si>
    <t>Lowest Electic Usage ("LEU") in the past 24 months</t>
  </si>
  <si>
    <t>90% OF LEU</t>
  </si>
  <si>
    <t>Units allowed</t>
  </si>
  <si>
    <t>Cost</t>
  </si>
  <si>
    <t>PRC</t>
  </si>
  <si>
    <t xml:space="preserve">Solar Rate </t>
  </si>
  <si>
    <t>of Units</t>
  </si>
  <si>
    <t xml:space="preserve">Number </t>
  </si>
  <si>
    <t>Credit/kWh</t>
  </si>
  <si>
    <t xml:space="preserve">Any estimate of expected electricity production from the Solar Array made by OMU or others </t>
  </si>
  <si>
    <t>is purely an estimate based on available information and is not a guarantee that any particular</t>
  </si>
  <si>
    <t>amount of electricity will be produced.  Any estimate of expected bill credits, or the amount of</t>
  </si>
  <si>
    <t>time it will take for a Customer to recover the cost of Unit(s), made by OMU or others is purely</t>
  </si>
  <si>
    <t xml:space="preserve">an estimate based on available information and is not a guarantee that bill credits will be any </t>
  </si>
  <si>
    <t xml:space="preserve">particular amount or that a Customer will recover the cost of Unit(s) over any particular period </t>
  </si>
  <si>
    <t>of time or ever.</t>
  </si>
  <si>
    <t>$250/Unit</t>
  </si>
  <si>
    <t>Yearly</t>
  </si>
  <si>
    <t>Monthly</t>
  </si>
  <si>
    <t>Coverage Level and Estimated Cost/Benefit Calculation</t>
  </si>
  <si>
    <t>OMU Voluntary Community Solar Program</t>
  </si>
  <si>
    <t>per unit (half panel)</t>
  </si>
  <si>
    <t>*Credit stops in 2037? We need to check on this</t>
  </si>
  <si>
    <t>*Stop selling in 2030? We need to check on this</t>
  </si>
  <si>
    <t>12/17-11/18</t>
  </si>
  <si>
    <t>12/18-11/19</t>
  </si>
  <si>
    <t>12/19-11/20</t>
  </si>
  <si>
    <t>12/20-11/21</t>
  </si>
  <si>
    <t>12/21-11/22</t>
  </si>
  <si>
    <t>12/23-11/24</t>
  </si>
  <si>
    <t>12/22-11/23</t>
  </si>
  <si>
    <t>12/25-11/26</t>
  </si>
  <si>
    <t>12/24-11/25</t>
  </si>
  <si>
    <t>*Sheet that Barb has called "Osage Municipal Utilities Solar Panel Pricing" says 10% through November 2026 and no panel sales after November 2026</t>
  </si>
  <si>
    <t>$50/Unit</t>
  </si>
  <si>
    <t>$75/Unit</t>
  </si>
  <si>
    <t>$25/Unit</t>
  </si>
  <si>
    <t>FOR PANELS PURCHASED DECEMBER 2023 THROUGH NOVEMBER 2024</t>
  </si>
  <si>
    <t>FOR PANELS PURCHASED DECEMBER 2024 THROUGH NOVEMBER 2025</t>
  </si>
  <si>
    <t>FOR PANELS PURCHASED DECEMBER 2025 THROUGH NOVEMBER 2026</t>
  </si>
  <si>
    <t>*Jessica and Stacy to check on the following:</t>
  </si>
  <si>
    <t>Can we stop giving credits in 2037?</t>
  </si>
  <si>
    <t>Can we stop selling in December 2027? See Osage Municipal Utilities Solar Panel Pricing document in Solar folder</t>
  </si>
  <si>
    <t>Is the start date for people all December 2017, not their date of purchase (we want it to be, just unsure of how contract reads)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</si>
</sst>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0" fontId="0" fillId="3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ssica Koebrick" id="{3A32F0D4-24D4-40DF-B894-8E98F71BBF41}" userId="S::jmayer@omu.email::b6e60b4e-1e40-4618-814c-31688b8654f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5" dT="2024-01-30T15:44:53.87" personId="{3A32F0D4-24D4-40DF-B894-8E98F71BBF41}" id="{E3A0FA77-1A79-457B-B237-6093471D2ABC}">
    <text>1 unit = 1/2 panel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5" dT="2024-01-30T15:44:53.87" personId="{3A32F0D4-24D4-40DF-B894-8E98F71BBF41}" id="{D0E9FC05-9B5F-4969-BE83-AEF2106C68AE}">
    <text>1 unit = 1/2 panel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15" dT="2024-01-30T15:44:53.87" personId="{3A32F0D4-24D4-40DF-B894-8E98F71BBF41}" id="{F0F3491F-757D-4B20-AA1E-D6410E122118}">
    <text>1 unit = 1/2 panel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5A831-8F19-4B3F-B869-A9BDB6FC60B9}">
  <sheetPr>
    <pageSetUpPr fitToPage="1"/>
  </sheetPr>
  <dimension ref="A1:G50"/>
  <sheetViews>
    <sheetView tabSelected="1" workbookViewId="0">
      <selection activeCell="H8" sqref="H8"/>
    </sheetView>
  </sheetViews>
  <sheetFormatPr defaultRowHeight="15" x14ac:dyDescent="0.25"/>
  <cols>
    <col min="1" max="1" width="16.28515625" customWidth="1"/>
    <col min="2" max="2" width="9.5703125" customWidth="1"/>
    <col min="3" max="3" width="11.28515625" bestFit="1" customWidth="1"/>
    <col min="4" max="4" width="14.28515625" bestFit="1" customWidth="1"/>
    <col min="5" max="6" width="10.5703125" bestFit="1" customWidth="1"/>
    <col min="7" max="7" width="19.5703125" customWidth="1"/>
  </cols>
  <sheetData>
    <row r="1" spans="1:7" ht="21" x14ac:dyDescent="0.35">
      <c r="A1" s="22" t="s">
        <v>46</v>
      </c>
      <c r="B1" s="22"/>
      <c r="C1" s="22"/>
      <c r="D1" s="22"/>
      <c r="E1" s="22"/>
      <c r="F1" s="22"/>
      <c r="G1" s="22"/>
    </row>
    <row r="2" spans="1:7" ht="21" x14ac:dyDescent="0.35">
      <c r="A2" s="17" t="s">
        <v>29</v>
      </c>
      <c r="B2" s="17"/>
      <c r="C2" s="17"/>
      <c r="D2" s="17"/>
      <c r="E2" s="17"/>
      <c r="F2" s="17"/>
      <c r="G2" s="17"/>
    </row>
    <row r="4" spans="1:7" ht="18.75" x14ac:dyDescent="0.3">
      <c r="A4" s="18" t="s">
        <v>28</v>
      </c>
      <c r="B4" s="18"/>
      <c r="C4" s="18"/>
      <c r="D4" s="18"/>
      <c r="E4" s="18"/>
      <c r="F4" s="18"/>
      <c r="G4" s="18"/>
    </row>
    <row r="6" spans="1:7" x14ac:dyDescent="0.25">
      <c r="A6" s="4" t="s">
        <v>3</v>
      </c>
      <c r="B6" s="4"/>
      <c r="C6" s="19"/>
      <c r="D6" s="19"/>
      <c r="E6" s="19"/>
    </row>
    <row r="7" spans="1:7" x14ac:dyDescent="0.25">
      <c r="A7" s="4" t="s">
        <v>4</v>
      </c>
      <c r="B7" s="4"/>
      <c r="C7" s="20"/>
      <c r="D7" s="20"/>
      <c r="E7" s="20"/>
    </row>
    <row r="8" spans="1:7" x14ac:dyDescent="0.25">
      <c r="A8" s="4" t="s">
        <v>5</v>
      </c>
      <c r="B8" s="4"/>
      <c r="C8" s="21"/>
      <c r="D8" s="21"/>
      <c r="E8" s="21"/>
    </row>
    <row r="9" spans="1:7" x14ac:dyDescent="0.25">
      <c r="A9" t="s">
        <v>0</v>
      </c>
    </row>
    <row r="10" spans="1:7" x14ac:dyDescent="0.25">
      <c r="A10" s="4" t="s">
        <v>2</v>
      </c>
      <c r="B10" s="4"/>
      <c r="D10" s="12"/>
    </row>
    <row r="11" spans="1:7" x14ac:dyDescent="0.25">
      <c r="A11" s="4" t="s">
        <v>10</v>
      </c>
      <c r="B11" s="4"/>
      <c r="D11" s="2">
        <f>D10*0.9</f>
        <v>0</v>
      </c>
    </row>
    <row r="12" spans="1:7" x14ac:dyDescent="0.25">
      <c r="A12" s="4" t="s">
        <v>1</v>
      </c>
      <c r="B12" s="4"/>
      <c r="D12" s="3">
        <v>15.36673</v>
      </c>
      <c r="E12" t="s">
        <v>6</v>
      </c>
    </row>
    <row r="13" spans="1:7" x14ac:dyDescent="0.25">
      <c r="A13" s="4" t="s">
        <v>11</v>
      </c>
      <c r="B13" s="4"/>
      <c r="D13" s="2">
        <f>ROUND((D11/D12),0)</f>
        <v>0</v>
      </c>
    </row>
    <row r="14" spans="1:7" x14ac:dyDescent="0.25">
      <c r="C14" s="2"/>
    </row>
    <row r="15" spans="1:7" x14ac:dyDescent="0.25">
      <c r="A15" s="10" t="s">
        <v>16</v>
      </c>
      <c r="B15" s="10" t="s">
        <v>1</v>
      </c>
      <c r="C15" s="10" t="s">
        <v>14</v>
      </c>
      <c r="D15" s="10" t="s">
        <v>13</v>
      </c>
      <c r="E15" s="10" t="s">
        <v>13</v>
      </c>
      <c r="G15" s="10" t="s">
        <v>44</v>
      </c>
    </row>
    <row r="16" spans="1:7" x14ac:dyDescent="0.25">
      <c r="A16" s="11" t="s">
        <v>15</v>
      </c>
      <c r="B16" s="11" t="s">
        <v>27</v>
      </c>
      <c r="C16" s="11" t="s">
        <v>17</v>
      </c>
      <c r="D16" s="11" t="s">
        <v>27</v>
      </c>
      <c r="E16" s="11" t="s">
        <v>26</v>
      </c>
      <c r="G16" s="11" t="s">
        <v>12</v>
      </c>
    </row>
    <row r="17" spans="1:7" x14ac:dyDescent="0.25">
      <c r="A17" s="1">
        <v>1</v>
      </c>
      <c r="B17" s="8">
        <v>15.36673</v>
      </c>
      <c r="C17" s="1">
        <v>7.5999999999999998E-2</v>
      </c>
      <c r="D17" s="9">
        <f>B17*C17</f>
        <v>1.1678714800000001</v>
      </c>
      <c r="E17" s="6">
        <f>D17*12</f>
        <v>14.014457760000001</v>
      </c>
      <c r="G17" s="5">
        <f>A17*Schedule!$C$8</f>
        <v>75</v>
      </c>
    </row>
    <row r="18" spans="1:7" x14ac:dyDescent="0.25">
      <c r="A18" s="1">
        <v>2</v>
      </c>
      <c r="B18" s="8">
        <f>B17*A18</f>
        <v>30.733460000000001</v>
      </c>
      <c r="C18" s="1">
        <v>7.5999999999999998E-2</v>
      </c>
      <c r="D18" s="9">
        <f t="shared" ref="D18:D36" si="0">B18*C18</f>
        <v>2.3357429600000001</v>
      </c>
      <c r="E18" s="6">
        <f t="shared" ref="E18:E25" si="1">D18*12</f>
        <v>28.028915520000002</v>
      </c>
      <c r="G18" s="5">
        <f>A18*Schedule!$C$8</f>
        <v>150</v>
      </c>
    </row>
    <row r="19" spans="1:7" x14ac:dyDescent="0.25">
      <c r="A19" s="1">
        <v>3</v>
      </c>
      <c r="B19" s="8">
        <f>A19*B17</f>
        <v>46.100189999999998</v>
      </c>
      <c r="C19" s="1">
        <v>7.5999999999999998E-2</v>
      </c>
      <c r="D19" s="9">
        <f t="shared" si="0"/>
        <v>3.5036144399999998</v>
      </c>
      <c r="E19" s="6">
        <f t="shared" si="1"/>
        <v>42.043373279999997</v>
      </c>
      <c r="G19" s="5">
        <f>A19*Schedule!$C$8</f>
        <v>225</v>
      </c>
    </row>
    <row r="20" spans="1:7" x14ac:dyDescent="0.25">
      <c r="A20" s="1">
        <v>4</v>
      </c>
      <c r="B20" s="8">
        <f>A20*B17</f>
        <v>61.466920000000002</v>
      </c>
      <c r="C20" s="1">
        <v>7.5999999999999998E-2</v>
      </c>
      <c r="D20" s="9">
        <f t="shared" si="0"/>
        <v>4.6714859200000003</v>
      </c>
      <c r="E20" s="6">
        <f t="shared" si="1"/>
        <v>56.057831040000003</v>
      </c>
      <c r="G20" s="5">
        <f>A20*Schedule!$C$8</f>
        <v>300</v>
      </c>
    </row>
    <row r="21" spans="1:7" x14ac:dyDescent="0.25">
      <c r="A21" s="1">
        <v>5</v>
      </c>
      <c r="B21" s="8">
        <f>A21*B17</f>
        <v>76.833650000000006</v>
      </c>
      <c r="C21" s="1">
        <v>7.5999999999999998E-2</v>
      </c>
      <c r="D21" s="9">
        <f t="shared" si="0"/>
        <v>5.8393573999999999</v>
      </c>
      <c r="E21" s="6">
        <f t="shared" si="1"/>
        <v>70.072288799999995</v>
      </c>
      <c r="G21" s="5">
        <f>A21*Schedule!$C$8</f>
        <v>375</v>
      </c>
    </row>
    <row r="22" spans="1:7" x14ac:dyDescent="0.25">
      <c r="A22" s="1">
        <v>6</v>
      </c>
      <c r="B22" s="8">
        <f>A22*B17</f>
        <v>92.200379999999996</v>
      </c>
      <c r="C22" s="1">
        <v>7.5999999999999998E-2</v>
      </c>
      <c r="D22" s="9">
        <f t="shared" si="0"/>
        <v>7.0072288799999995</v>
      </c>
      <c r="E22" s="6">
        <f t="shared" si="1"/>
        <v>84.086746559999995</v>
      </c>
      <c r="G22" s="5">
        <f>A22*Schedule!$C$8</f>
        <v>450</v>
      </c>
    </row>
    <row r="23" spans="1:7" x14ac:dyDescent="0.25">
      <c r="A23" s="1">
        <v>7</v>
      </c>
      <c r="B23" s="8">
        <f>A23*B17</f>
        <v>107.56711</v>
      </c>
      <c r="C23" s="1">
        <v>7.5999999999999998E-2</v>
      </c>
      <c r="D23" s="9">
        <f t="shared" si="0"/>
        <v>8.1751003600000001</v>
      </c>
      <c r="E23" s="6">
        <f t="shared" si="1"/>
        <v>98.101204319999994</v>
      </c>
      <c r="G23" s="5">
        <f>A23*Schedule!$C$8</f>
        <v>525</v>
      </c>
    </row>
    <row r="24" spans="1:7" x14ac:dyDescent="0.25">
      <c r="A24" s="1">
        <v>8</v>
      </c>
      <c r="B24" s="8">
        <f>A24*B17</f>
        <v>122.93384</v>
      </c>
      <c r="C24" s="1">
        <v>7.5999999999999998E-2</v>
      </c>
      <c r="D24" s="9">
        <f t="shared" si="0"/>
        <v>9.3429718400000006</v>
      </c>
      <c r="E24" s="6">
        <f t="shared" si="1"/>
        <v>112.11566208000001</v>
      </c>
      <c r="G24" s="5">
        <f>A24*Schedule!$C$8</f>
        <v>600</v>
      </c>
    </row>
    <row r="25" spans="1:7" x14ac:dyDescent="0.25">
      <c r="A25" s="1">
        <v>9</v>
      </c>
      <c r="B25" s="8">
        <f>A25*B17</f>
        <v>138.30056999999999</v>
      </c>
      <c r="C25" s="1">
        <v>7.5999999999999998E-2</v>
      </c>
      <c r="D25" s="9">
        <f t="shared" si="0"/>
        <v>10.510843319999999</v>
      </c>
      <c r="E25" s="6">
        <f t="shared" si="1"/>
        <v>126.13011983999999</v>
      </c>
      <c r="G25" s="5">
        <f>A25*Schedule!$C$8</f>
        <v>675</v>
      </c>
    </row>
    <row r="26" spans="1:7" x14ac:dyDescent="0.25">
      <c r="A26" s="1">
        <v>10</v>
      </c>
      <c r="B26" s="8">
        <f>A26*B17</f>
        <v>153.66730000000001</v>
      </c>
      <c r="C26" s="1">
        <v>7.5999999999999998E-2</v>
      </c>
      <c r="D26" s="9">
        <f t="shared" si="0"/>
        <v>11.6787148</v>
      </c>
      <c r="E26" s="6">
        <f>D26*12</f>
        <v>140.14457759999999</v>
      </c>
      <c r="G26" s="5">
        <f>A26*Schedule!$C$8</f>
        <v>750</v>
      </c>
    </row>
    <row r="27" spans="1:7" x14ac:dyDescent="0.25">
      <c r="A27" s="1">
        <v>11</v>
      </c>
      <c r="B27" s="8">
        <f>A27*B17</f>
        <v>169.03403</v>
      </c>
      <c r="C27" s="1">
        <v>7.5999999999999998E-2</v>
      </c>
      <c r="D27" s="9">
        <f t="shared" si="0"/>
        <v>12.84658628</v>
      </c>
      <c r="E27" s="6">
        <f t="shared" ref="E27:E36" si="2">D27*12</f>
        <v>154.15903536000002</v>
      </c>
      <c r="G27" s="5">
        <f>A27*Schedule!$C$8</f>
        <v>825</v>
      </c>
    </row>
    <row r="28" spans="1:7" x14ac:dyDescent="0.25">
      <c r="A28" s="1">
        <v>12</v>
      </c>
      <c r="B28" s="8">
        <f>A28*B17</f>
        <v>184.40075999999999</v>
      </c>
      <c r="C28" s="1">
        <v>7.5999999999999998E-2</v>
      </c>
      <c r="D28" s="9">
        <f t="shared" si="0"/>
        <v>14.014457759999999</v>
      </c>
      <c r="E28" s="6">
        <f t="shared" si="2"/>
        <v>168.17349311999999</v>
      </c>
      <c r="G28" s="5">
        <f>A28*Schedule!$C$8</f>
        <v>900</v>
      </c>
    </row>
    <row r="29" spans="1:7" x14ac:dyDescent="0.25">
      <c r="A29" s="1">
        <v>13</v>
      </c>
      <c r="B29" s="8">
        <f>A29*B17</f>
        <v>199.76749000000001</v>
      </c>
      <c r="C29" s="1">
        <v>7.5999999999999998E-2</v>
      </c>
      <c r="D29" s="9">
        <f t="shared" si="0"/>
        <v>15.18232924</v>
      </c>
      <c r="E29" s="6">
        <f t="shared" si="2"/>
        <v>182.18795087999999</v>
      </c>
      <c r="G29" s="5">
        <f>A29*Schedule!$C$8</f>
        <v>975</v>
      </c>
    </row>
    <row r="30" spans="1:7" x14ac:dyDescent="0.25">
      <c r="A30" s="1">
        <v>14</v>
      </c>
      <c r="B30" s="8">
        <f>A30*B17</f>
        <v>215.13422</v>
      </c>
      <c r="C30" s="1">
        <v>7.5999999999999998E-2</v>
      </c>
      <c r="D30" s="9">
        <f t="shared" si="0"/>
        <v>16.35020072</v>
      </c>
      <c r="E30" s="6">
        <f t="shared" si="2"/>
        <v>196.20240863999999</v>
      </c>
      <c r="G30" s="5">
        <f>A30*Schedule!$C$8</f>
        <v>1050</v>
      </c>
    </row>
    <row r="31" spans="1:7" x14ac:dyDescent="0.25">
      <c r="A31" s="1">
        <v>15</v>
      </c>
      <c r="B31" s="8">
        <f>A31*B17</f>
        <v>230.50095000000002</v>
      </c>
      <c r="C31" s="1">
        <v>7.5999999999999998E-2</v>
      </c>
      <c r="D31" s="9">
        <f t="shared" si="0"/>
        <v>17.518072200000002</v>
      </c>
      <c r="E31" s="6">
        <f t="shared" si="2"/>
        <v>210.21686640000001</v>
      </c>
      <c r="G31" s="5">
        <f>A31*Schedule!$C$8</f>
        <v>1125</v>
      </c>
    </row>
    <row r="32" spans="1:7" x14ac:dyDescent="0.25">
      <c r="A32" s="1">
        <v>16</v>
      </c>
      <c r="B32" s="8">
        <f>A32*B17</f>
        <v>245.86768000000001</v>
      </c>
      <c r="C32" s="1">
        <v>7.5999999999999998E-2</v>
      </c>
      <c r="D32" s="9">
        <f t="shared" si="0"/>
        <v>18.685943680000001</v>
      </c>
      <c r="E32" s="6">
        <f t="shared" si="2"/>
        <v>224.23132416000001</v>
      </c>
      <c r="G32" s="5">
        <f>A32*Schedule!$C$8</f>
        <v>1200</v>
      </c>
    </row>
    <row r="33" spans="1:7" x14ac:dyDescent="0.25">
      <c r="A33" s="1">
        <v>17</v>
      </c>
      <c r="B33" s="8">
        <f>A33*B17</f>
        <v>261.23441000000003</v>
      </c>
      <c r="C33" s="1">
        <v>7.5999999999999998E-2</v>
      </c>
      <c r="D33" s="9">
        <f t="shared" si="0"/>
        <v>19.85381516</v>
      </c>
      <c r="E33" s="6">
        <f t="shared" si="2"/>
        <v>238.24578192000001</v>
      </c>
      <c r="G33" s="5">
        <f>A33*Schedule!$C$8</f>
        <v>1275</v>
      </c>
    </row>
    <row r="34" spans="1:7" x14ac:dyDescent="0.25">
      <c r="A34" s="1">
        <v>18</v>
      </c>
      <c r="B34" s="8">
        <f>A34*B17</f>
        <v>276.60113999999999</v>
      </c>
      <c r="C34" s="1">
        <v>7.5999999999999998E-2</v>
      </c>
      <c r="D34" s="9">
        <f t="shared" si="0"/>
        <v>21.021686639999999</v>
      </c>
      <c r="E34" s="6">
        <f t="shared" si="2"/>
        <v>252.26023967999998</v>
      </c>
      <c r="G34" s="5">
        <f>A34*Schedule!$C$8</f>
        <v>1350</v>
      </c>
    </row>
    <row r="35" spans="1:7" x14ac:dyDescent="0.25">
      <c r="A35" s="1">
        <v>19</v>
      </c>
      <c r="B35" s="8">
        <f>A35*B17</f>
        <v>291.96787</v>
      </c>
      <c r="C35" s="1">
        <v>7.5999999999999998E-2</v>
      </c>
      <c r="D35" s="9">
        <f t="shared" si="0"/>
        <v>22.189558120000001</v>
      </c>
      <c r="E35" s="6">
        <f t="shared" si="2"/>
        <v>266.27469744000001</v>
      </c>
      <c r="G35" s="5">
        <f>A35*Schedule!$C$8</f>
        <v>1425</v>
      </c>
    </row>
    <row r="36" spans="1:7" x14ac:dyDescent="0.25">
      <c r="A36" s="1">
        <v>20</v>
      </c>
      <c r="B36" s="8">
        <f>A36*B17</f>
        <v>307.33460000000002</v>
      </c>
      <c r="C36" s="1">
        <v>7.5999999999999998E-2</v>
      </c>
      <c r="D36" s="9">
        <f t="shared" si="0"/>
        <v>23.3574296</v>
      </c>
      <c r="E36" s="6">
        <f t="shared" si="2"/>
        <v>280.28915519999998</v>
      </c>
      <c r="F36" s="6" t="s">
        <v>0</v>
      </c>
      <c r="G36" s="5">
        <f>A36*Schedule!$C$8</f>
        <v>1500</v>
      </c>
    </row>
    <row r="37" spans="1:7" x14ac:dyDescent="0.25">
      <c r="A37" s="1"/>
      <c r="B37" s="8"/>
      <c r="C37" s="1"/>
      <c r="D37" s="9"/>
      <c r="E37" s="6"/>
      <c r="F37" s="6"/>
      <c r="G37" s="5"/>
    </row>
    <row r="38" spans="1:7" x14ac:dyDescent="0.25">
      <c r="A38" s="13">
        <f>D13</f>
        <v>0</v>
      </c>
      <c r="B38" s="8">
        <f>A38*$B$17</f>
        <v>0</v>
      </c>
      <c r="C38" s="1">
        <v>7.5999999999999998E-2</v>
      </c>
      <c r="D38" s="9">
        <f t="shared" ref="D38" si="3">B38*C38</f>
        <v>0</v>
      </c>
      <c r="E38" s="6">
        <f t="shared" ref="E38" si="4">D38*12</f>
        <v>0</v>
      </c>
      <c r="F38" s="6" t="s">
        <v>0</v>
      </c>
      <c r="G38" s="5">
        <f t="shared" ref="G38" si="5">A38*250</f>
        <v>0</v>
      </c>
    </row>
    <row r="40" spans="1:7" x14ac:dyDescent="0.25">
      <c r="A40" t="s">
        <v>9</v>
      </c>
    </row>
    <row r="41" spans="1:7" x14ac:dyDescent="0.25">
      <c r="A41" t="s">
        <v>8</v>
      </c>
    </row>
    <row r="42" spans="1:7" x14ac:dyDescent="0.25">
      <c r="A42" t="s">
        <v>7</v>
      </c>
    </row>
    <row r="44" spans="1:7" x14ac:dyDescent="0.25">
      <c r="A44" s="7" t="s">
        <v>18</v>
      </c>
    </row>
    <row r="45" spans="1:7" x14ac:dyDescent="0.25">
      <c r="A45" t="s">
        <v>19</v>
      </c>
    </row>
    <row r="46" spans="1:7" x14ac:dyDescent="0.25">
      <c r="A46" t="s">
        <v>20</v>
      </c>
    </row>
    <row r="47" spans="1:7" x14ac:dyDescent="0.25">
      <c r="A47" t="s">
        <v>21</v>
      </c>
    </row>
    <row r="48" spans="1:7" x14ac:dyDescent="0.25">
      <c r="A48" t="s">
        <v>22</v>
      </c>
    </row>
    <row r="49" spans="1:1" x14ac:dyDescent="0.25">
      <c r="A49" t="s">
        <v>23</v>
      </c>
    </row>
    <row r="50" spans="1:1" x14ac:dyDescent="0.25">
      <c r="A50" t="s">
        <v>24</v>
      </c>
    </row>
  </sheetData>
  <mergeCells count="6">
    <mergeCell ref="A1:G1"/>
    <mergeCell ref="A2:G2"/>
    <mergeCell ref="A4:G4"/>
    <mergeCell ref="C6:E6"/>
    <mergeCell ref="C7:E7"/>
    <mergeCell ref="C8:E8"/>
  </mergeCells>
  <pageMargins left="0.55000000000000004" right="0.55000000000000004" top="0.5" bottom="0.5" header="0.3" footer="0.3"/>
  <pageSetup scale="97" orientation="portrait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1EBF-30F8-4D59-9600-BEEB83080A82}">
  <sheetPr>
    <pageSetUpPr fitToPage="1"/>
  </sheetPr>
  <dimension ref="A1:G50"/>
  <sheetViews>
    <sheetView topLeftCell="A5" workbookViewId="0">
      <selection sqref="A1:G1"/>
    </sheetView>
  </sheetViews>
  <sheetFormatPr defaultRowHeight="15" x14ac:dyDescent="0.25"/>
  <cols>
    <col min="1" max="1" width="16.28515625" customWidth="1"/>
    <col min="2" max="2" width="9.5703125" customWidth="1"/>
    <col min="3" max="3" width="11.28515625" bestFit="1" customWidth="1"/>
    <col min="4" max="4" width="14.28515625" bestFit="1" customWidth="1"/>
    <col min="5" max="6" width="10.5703125" bestFit="1" customWidth="1"/>
    <col min="7" max="7" width="17.140625" customWidth="1"/>
  </cols>
  <sheetData>
    <row r="1" spans="1:7" ht="21" x14ac:dyDescent="0.35">
      <c r="A1" s="22" t="s">
        <v>47</v>
      </c>
      <c r="B1" s="22"/>
      <c r="C1" s="22"/>
      <c r="D1" s="22"/>
      <c r="E1" s="22"/>
      <c r="F1" s="22"/>
      <c r="G1" s="22"/>
    </row>
    <row r="2" spans="1:7" ht="21" x14ac:dyDescent="0.35">
      <c r="A2" s="17" t="s">
        <v>29</v>
      </c>
      <c r="B2" s="17"/>
      <c r="C2" s="17"/>
      <c r="D2" s="17"/>
      <c r="E2" s="17"/>
      <c r="F2" s="17"/>
      <c r="G2" s="17"/>
    </row>
    <row r="4" spans="1:7" ht="18.75" x14ac:dyDescent="0.3">
      <c r="A4" s="18" t="s">
        <v>28</v>
      </c>
      <c r="B4" s="18"/>
      <c r="C4" s="18"/>
      <c r="D4" s="18"/>
      <c r="E4" s="18"/>
      <c r="F4" s="18"/>
      <c r="G4" s="18"/>
    </row>
    <row r="6" spans="1:7" x14ac:dyDescent="0.25">
      <c r="A6" s="4" t="s">
        <v>3</v>
      </c>
      <c r="B6" s="4"/>
      <c r="C6" s="19"/>
      <c r="D6" s="19"/>
      <c r="E6" s="19"/>
    </row>
    <row r="7" spans="1:7" x14ac:dyDescent="0.25">
      <c r="A7" s="4" t="s">
        <v>4</v>
      </c>
      <c r="B7" s="4"/>
      <c r="C7" s="20"/>
      <c r="D7" s="20"/>
      <c r="E7" s="20"/>
    </row>
    <row r="8" spans="1:7" x14ac:dyDescent="0.25">
      <c r="A8" s="4" t="s">
        <v>5</v>
      </c>
      <c r="B8" s="4"/>
      <c r="C8" s="21"/>
      <c r="D8" s="21"/>
      <c r="E8" s="21"/>
    </row>
    <row r="9" spans="1:7" x14ac:dyDescent="0.25">
      <c r="A9" t="s">
        <v>0</v>
      </c>
    </row>
    <row r="10" spans="1:7" x14ac:dyDescent="0.25">
      <c r="A10" s="4" t="s">
        <v>2</v>
      </c>
      <c r="B10" s="4"/>
      <c r="D10" s="12"/>
    </row>
    <row r="11" spans="1:7" x14ac:dyDescent="0.25">
      <c r="A11" s="4" t="s">
        <v>10</v>
      </c>
      <c r="B11" s="4"/>
      <c r="D11" s="2">
        <f>D10*0.9</f>
        <v>0</v>
      </c>
    </row>
    <row r="12" spans="1:7" x14ac:dyDescent="0.25">
      <c r="A12" s="4" t="s">
        <v>1</v>
      </c>
      <c r="B12" s="4"/>
      <c r="D12" s="3">
        <v>15.36673</v>
      </c>
      <c r="E12" t="s">
        <v>6</v>
      </c>
    </row>
    <row r="13" spans="1:7" x14ac:dyDescent="0.25">
      <c r="A13" s="4" t="s">
        <v>11</v>
      </c>
      <c r="B13" s="4"/>
      <c r="D13" s="2">
        <f>ROUND((D11/D12),0)</f>
        <v>0</v>
      </c>
    </row>
    <row r="14" spans="1:7" x14ac:dyDescent="0.25">
      <c r="C14" s="2"/>
    </row>
    <row r="15" spans="1:7" x14ac:dyDescent="0.25">
      <c r="A15" s="10" t="s">
        <v>16</v>
      </c>
      <c r="B15" s="10" t="s">
        <v>1</v>
      </c>
      <c r="C15" s="10" t="s">
        <v>14</v>
      </c>
      <c r="D15" s="10" t="s">
        <v>13</v>
      </c>
      <c r="E15" s="10" t="s">
        <v>13</v>
      </c>
      <c r="G15" s="10" t="s">
        <v>43</v>
      </c>
    </row>
    <row r="16" spans="1:7" x14ac:dyDescent="0.25">
      <c r="A16" s="11" t="s">
        <v>15</v>
      </c>
      <c r="B16" s="11" t="s">
        <v>27</v>
      </c>
      <c r="C16" s="11" t="s">
        <v>17</v>
      </c>
      <c r="D16" s="11" t="s">
        <v>27</v>
      </c>
      <c r="E16" s="11" t="s">
        <v>26</v>
      </c>
      <c r="G16" s="11" t="s">
        <v>12</v>
      </c>
    </row>
    <row r="17" spans="1:7" x14ac:dyDescent="0.25">
      <c r="A17" s="1">
        <v>1</v>
      </c>
      <c r="B17" s="8">
        <v>15.36673</v>
      </c>
      <c r="C17" s="1">
        <v>7.5999999999999998E-2</v>
      </c>
      <c r="D17" s="9">
        <f>B17*C17</f>
        <v>1.1678714800000001</v>
      </c>
      <c r="E17" s="6">
        <f>D17*12</f>
        <v>14.014457760000001</v>
      </c>
      <c r="G17" s="5">
        <f>A17*Schedule!$C$9</f>
        <v>50</v>
      </c>
    </row>
    <row r="18" spans="1:7" x14ac:dyDescent="0.25">
      <c r="A18" s="1">
        <v>2</v>
      </c>
      <c r="B18" s="8">
        <f>B17*A18</f>
        <v>30.733460000000001</v>
      </c>
      <c r="C18" s="1">
        <v>7.5999999999999998E-2</v>
      </c>
      <c r="D18" s="9">
        <f t="shared" ref="D18:D36" si="0">B18*C18</f>
        <v>2.3357429600000001</v>
      </c>
      <c r="E18" s="6">
        <f t="shared" ref="E18:E25" si="1">D18*12</f>
        <v>28.028915520000002</v>
      </c>
      <c r="G18" s="5">
        <f>A18*Schedule!$C$9</f>
        <v>100</v>
      </c>
    </row>
    <row r="19" spans="1:7" x14ac:dyDescent="0.25">
      <c r="A19" s="1">
        <v>3</v>
      </c>
      <c r="B19" s="8">
        <f>A19*B17</f>
        <v>46.100189999999998</v>
      </c>
      <c r="C19" s="1">
        <v>7.5999999999999998E-2</v>
      </c>
      <c r="D19" s="9">
        <f t="shared" si="0"/>
        <v>3.5036144399999998</v>
      </c>
      <c r="E19" s="6">
        <f t="shared" si="1"/>
        <v>42.043373279999997</v>
      </c>
      <c r="G19" s="5">
        <f>A19*Schedule!$C$9</f>
        <v>150</v>
      </c>
    </row>
    <row r="20" spans="1:7" x14ac:dyDescent="0.25">
      <c r="A20" s="1">
        <v>4</v>
      </c>
      <c r="B20" s="8">
        <f>A20*B17</f>
        <v>61.466920000000002</v>
      </c>
      <c r="C20" s="1">
        <v>7.5999999999999998E-2</v>
      </c>
      <c r="D20" s="9">
        <f t="shared" si="0"/>
        <v>4.6714859200000003</v>
      </c>
      <c r="E20" s="6">
        <f t="shared" si="1"/>
        <v>56.057831040000003</v>
      </c>
      <c r="G20" s="5">
        <f>A20*Schedule!$C$9</f>
        <v>200</v>
      </c>
    </row>
    <row r="21" spans="1:7" x14ac:dyDescent="0.25">
      <c r="A21" s="1">
        <v>5</v>
      </c>
      <c r="B21" s="8">
        <f>A21*B17</f>
        <v>76.833650000000006</v>
      </c>
      <c r="C21" s="1">
        <v>7.5999999999999998E-2</v>
      </c>
      <c r="D21" s="9">
        <f t="shared" si="0"/>
        <v>5.8393573999999999</v>
      </c>
      <c r="E21" s="6">
        <f t="shared" si="1"/>
        <v>70.072288799999995</v>
      </c>
      <c r="G21" s="5">
        <f>A21*Schedule!$C$9</f>
        <v>250</v>
      </c>
    </row>
    <row r="22" spans="1:7" x14ac:dyDescent="0.25">
      <c r="A22" s="1">
        <v>6</v>
      </c>
      <c r="B22" s="8">
        <f>A22*B17</f>
        <v>92.200379999999996</v>
      </c>
      <c r="C22" s="1">
        <v>7.5999999999999998E-2</v>
      </c>
      <c r="D22" s="9">
        <f t="shared" si="0"/>
        <v>7.0072288799999995</v>
      </c>
      <c r="E22" s="6">
        <f t="shared" si="1"/>
        <v>84.086746559999995</v>
      </c>
      <c r="G22" s="5">
        <f>A22*Schedule!$C$9</f>
        <v>300</v>
      </c>
    </row>
    <row r="23" spans="1:7" x14ac:dyDescent="0.25">
      <c r="A23" s="1">
        <v>7</v>
      </c>
      <c r="B23" s="8">
        <f>A23*B17</f>
        <v>107.56711</v>
      </c>
      <c r="C23" s="1">
        <v>7.5999999999999998E-2</v>
      </c>
      <c r="D23" s="9">
        <f t="shared" si="0"/>
        <v>8.1751003600000001</v>
      </c>
      <c r="E23" s="6">
        <f t="shared" si="1"/>
        <v>98.101204319999994</v>
      </c>
      <c r="G23" s="5">
        <f>A23*Schedule!$C$9</f>
        <v>350</v>
      </c>
    </row>
    <row r="24" spans="1:7" x14ac:dyDescent="0.25">
      <c r="A24" s="1">
        <v>8</v>
      </c>
      <c r="B24" s="8">
        <f>A24*B17</f>
        <v>122.93384</v>
      </c>
      <c r="C24" s="1">
        <v>7.5999999999999998E-2</v>
      </c>
      <c r="D24" s="9">
        <f t="shared" si="0"/>
        <v>9.3429718400000006</v>
      </c>
      <c r="E24" s="6">
        <f t="shared" si="1"/>
        <v>112.11566208000001</v>
      </c>
      <c r="G24" s="5">
        <f>A24*Schedule!$C$9</f>
        <v>400</v>
      </c>
    </row>
    <row r="25" spans="1:7" x14ac:dyDescent="0.25">
      <c r="A25" s="1">
        <v>9</v>
      </c>
      <c r="B25" s="8">
        <f>A25*B17</f>
        <v>138.30056999999999</v>
      </c>
      <c r="C25" s="1">
        <v>7.5999999999999998E-2</v>
      </c>
      <c r="D25" s="9">
        <f t="shared" si="0"/>
        <v>10.510843319999999</v>
      </c>
      <c r="E25" s="6">
        <f t="shared" si="1"/>
        <v>126.13011983999999</v>
      </c>
      <c r="G25" s="5">
        <f>A25*Schedule!$C$9</f>
        <v>450</v>
      </c>
    </row>
    <row r="26" spans="1:7" x14ac:dyDescent="0.25">
      <c r="A26" s="1">
        <v>10</v>
      </c>
      <c r="B26" s="8">
        <f>A26*B17</f>
        <v>153.66730000000001</v>
      </c>
      <c r="C26" s="1">
        <v>7.5999999999999998E-2</v>
      </c>
      <c r="D26" s="9">
        <f t="shared" si="0"/>
        <v>11.6787148</v>
      </c>
      <c r="E26" s="6">
        <f>D26*12</f>
        <v>140.14457759999999</v>
      </c>
      <c r="G26" s="5">
        <f>A26*Schedule!$C$9</f>
        <v>500</v>
      </c>
    </row>
    <row r="27" spans="1:7" x14ac:dyDescent="0.25">
      <c r="A27" s="1">
        <v>11</v>
      </c>
      <c r="B27" s="8">
        <f>A27*B17</f>
        <v>169.03403</v>
      </c>
      <c r="C27" s="1">
        <v>7.5999999999999998E-2</v>
      </c>
      <c r="D27" s="9">
        <f t="shared" si="0"/>
        <v>12.84658628</v>
      </c>
      <c r="E27" s="6">
        <f t="shared" ref="E27:E36" si="2">D27*12</f>
        <v>154.15903536000002</v>
      </c>
      <c r="G27" s="5">
        <f>A27*Schedule!$C$9</f>
        <v>550</v>
      </c>
    </row>
    <row r="28" spans="1:7" x14ac:dyDescent="0.25">
      <c r="A28" s="1">
        <v>12</v>
      </c>
      <c r="B28" s="8">
        <f>A28*B17</f>
        <v>184.40075999999999</v>
      </c>
      <c r="C28" s="1">
        <v>7.5999999999999998E-2</v>
      </c>
      <c r="D28" s="9">
        <f t="shared" si="0"/>
        <v>14.014457759999999</v>
      </c>
      <c r="E28" s="6">
        <f t="shared" si="2"/>
        <v>168.17349311999999</v>
      </c>
      <c r="G28" s="5">
        <f>A28*Schedule!$C$9</f>
        <v>600</v>
      </c>
    </row>
    <row r="29" spans="1:7" x14ac:dyDescent="0.25">
      <c r="A29" s="1">
        <v>13</v>
      </c>
      <c r="B29" s="8">
        <f>A29*B17</f>
        <v>199.76749000000001</v>
      </c>
      <c r="C29" s="1">
        <v>7.5999999999999998E-2</v>
      </c>
      <c r="D29" s="9">
        <f t="shared" si="0"/>
        <v>15.18232924</v>
      </c>
      <c r="E29" s="6">
        <f t="shared" si="2"/>
        <v>182.18795087999999</v>
      </c>
      <c r="G29" s="5">
        <f>A29*Schedule!$C$9</f>
        <v>650</v>
      </c>
    </row>
    <row r="30" spans="1:7" x14ac:dyDescent="0.25">
      <c r="A30" s="1">
        <v>14</v>
      </c>
      <c r="B30" s="8">
        <f>A30*B17</f>
        <v>215.13422</v>
      </c>
      <c r="C30" s="1">
        <v>7.5999999999999998E-2</v>
      </c>
      <c r="D30" s="9">
        <f t="shared" si="0"/>
        <v>16.35020072</v>
      </c>
      <c r="E30" s="6">
        <f t="shared" si="2"/>
        <v>196.20240863999999</v>
      </c>
      <c r="G30" s="5">
        <f>A30*Schedule!$C$9</f>
        <v>700</v>
      </c>
    </row>
    <row r="31" spans="1:7" x14ac:dyDescent="0.25">
      <c r="A31" s="1">
        <v>15</v>
      </c>
      <c r="B31" s="8">
        <f>A31*B17</f>
        <v>230.50095000000002</v>
      </c>
      <c r="C31" s="1">
        <v>7.5999999999999998E-2</v>
      </c>
      <c r="D31" s="9">
        <f t="shared" si="0"/>
        <v>17.518072200000002</v>
      </c>
      <c r="E31" s="6">
        <f t="shared" si="2"/>
        <v>210.21686640000001</v>
      </c>
      <c r="G31" s="5">
        <f>A31*Schedule!$C$9</f>
        <v>750</v>
      </c>
    </row>
    <row r="32" spans="1:7" x14ac:dyDescent="0.25">
      <c r="A32" s="1">
        <v>16</v>
      </c>
      <c r="B32" s="8">
        <f>A32*B17</f>
        <v>245.86768000000001</v>
      </c>
      <c r="C32" s="1">
        <v>7.5999999999999998E-2</v>
      </c>
      <c r="D32" s="9">
        <f t="shared" si="0"/>
        <v>18.685943680000001</v>
      </c>
      <c r="E32" s="6">
        <f t="shared" si="2"/>
        <v>224.23132416000001</v>
      </c>
      <c r="G32" s="5">
        <f>A32*Schedule!$C$9</f>
        <v>800</v>
      </c>
    </row>
    <row r="33" spans="1:7" x14ac:dyDescent="0.25">
      <c r="A33" s="1">
        <v>17</v>
      </c>
      <c r="B33" s="8">
        <f>A33*B17</f>
        <v>261.23441000000003</v>
      </c>
      <c r="C33" s="1">
        <v>7.5999999999999998E-2</v>
      </c>
      <c r="D33" s="9">
        <f t="shared" si="0"/>
        <v>19.85381516</v>
      </c>
      <c r="E33" s="6">
        <f t="shared" si="2"/>
        <v>238.24578192000001</v>
      </c>
      <c r="G33" s="5">
        <f>A33*Schedule!$C$9</f>
        <v>850</v>
      </c>
    </row>
    <row r="34" spans="1:7" x14ac:dyDescent="0.25">
      <c r="A34" s="1">
        <v>18</v>
      </c>
      <c r="B34" s="8">
        <f>A34*B17</f>
        <v>276.60113999999999</v>
      </c>
      <c r="C34" s="1">
        <v>7.5999999999999998E-2</v>
      </c>
      <c r="D34" s="9">
        <f t="shared" si="0"/>
        <v>21.021686639999999</v>
      </c>
      <c r="E34" s="6">
        <f t="shared" si="2"/>
        <v>252.26023967999998</v>
      </c>
      <c r="G34" s="5">
        <f>A34*Schedule!$C$9</f>
        <v>900</v>
      </c>
    </row>
    <row r="35" spans="1:7" x14ac:dyDescent="0.25">
      <c r="A35" s="1">
        <v>19</v>
      </c>
      <c r="B35" s="8">
        <f>A35*B17</f>
        <v>291.96787</v>
      </c>
      <c r="C35" s="1">
        <v>7.5999999999999998E-2</v>
      </c>
      <c r="D35" s="9">
        <f t="shared" si="0"/>
        <v>22.189558120000001</v>
      </c>
      <c r="E35" s="6">
        <f t="shared" si="2"/>
        <v>266.27469744000001</v>
      </c>
      <c r="G35" s="5">
        <f>A35*Schedule!$C$9</f>
        <v>950</v>
      </c>
    </row>
    <row r="36" spans="1:7" x14ac:dyDescent="0.25">
      <c r="A36" s="1">
        <v>20</v>
      </c>
      <c r="B36" s="8">
        <f>A36*B17</f>
        <v>307.33460000000002</v>
      </c>
      <c r="C36" s="1">
        <v>7.5999999999999998E-2</v>
      </c>
      <c r="D36" s="9">
        <f t="shared" si="0"/>
        <v>23.3574296</v>
      </c>
      <c r="E36" s="6">
        <f t="shared" si="2"/>
        <v>280.28915519999998</v>
      </c>
      <c r="F36" s="6" t="s">
        <v>0</v>
      </c>
      <c r="G36" s="5">
        <f>A36*Schedule!$C$9</f>
        <v>1000</v>
      </c>
    </row>
    <row r="37" spans="1:7" x14ac:dyDescent="0.25">
      <c r="A37" s="1"/>
      <c r="B37" s="8"/>
      <c r="C37" s="1"/>
      <c r="D37" s="9"/>
      <c r="E37" s="6"/>
      <c r="F37" s="6"/>
      <c r="G37" s="5"/>
    </row>
    <row r="38" spans="1:7" x14ac:dyDescent="0.25">
      <c r="A38" s="13">
        <f>D13</f>
        <v>0</v>
      </c>
      <c r="B38" s="8">
        <f>A38*$B$17</f>
        <v>0</v>
      </c>
      <c r="C38" s="1">
        <v>7.5999999999999998E-2</v>
      </c>
      <c r="D38" s="9">
        <f t="shared" ref="D38" si="3">B38*C38</f>
        <v>0</v>
      </c>
      <c r="E38" s="6">
        <f t="shared" ref="E38" si="4">D38*12</f>
        <v>0</v>
      </c>
      <c r="F38" s="6" t="s">
        <v>0</v>
      </c>
      <c r="G38" s="5">
        <f t="shared" ref="G38" si="5">A38*250</f>
        <v>0</v>
      </c>
    </row>
    <row r="40" spans="1:7" x14ac:dyDescent="0.25">
      <c r="A40" t="s">
        <v>9</v>
      </c>
    </row>
    <row r="41" spans="1:7" x14ac:dyDescent="0.25">
      <c r="A41" t="s">
        <v>8</v>
      </c>
    </row>
    <row r="42" spans="1:7" x14ac:dyDescent="0.25">
      <c r="A42" t="s">
        <v>7</v>
      </c>
    </row>
    <row r="44" spans="1:7" x14ac:dyDescent="0.25">
      <c r="A44" s="7" t="s">
        <v>18</v>
      </c>
    </row>
    <row r="45" spans="1:7" x14ac:dyDescent="0.25">
      <c r="A45" t="s">
        <v>19</v>
      </c>
    </row>
    <row r="46" spans="1:7" x14ac:dyDescent="0.25">
      <c r="A46" t="s">
        <v>20</v>
      </c>
    </row>
    <row r="47" spans="1:7" x14ac:dyDescent="0.25">
      <c r="A47" t="s">
        <v>21</v>
      </c>
    </row>
    <row r="48" spans="1:7" x14ac:dyDescent="0.25">
      <c r="A48" t="s">
        <v>22</v>
      </c>
    </row>
    <row r="49" spans="1:1" x14ac:dyDescent="0.25">
      <c r="A49" t="s">
        <v>23</v>
      </c>
    </row>
    <row r="50" spans="1:1" x14ac:dyDescent="0.25">
      <c r="A50" t="s">
        <v>24</v>
      </c>
    </row>
  </sheetData>
  <mergeCells count="6">
    <mergeCell ref="A1:G1"/>
    <mergeCell ref="A2:G2"/>
    <mergeCell ref="A4:G4"/>
    <mergeCell ref="C6:E6"/>
    <mergeCell ref="C7:E7"/>
    <mergeCell ref="C8:E8"/>
  </mergeCells>
  <pageMargins left="0.55000000000000004" right="0.55000000000000004" top="0.5" bottom="0.5" header="0.3" footer="0.3"/>
  <pageSetup scale="99" orientation="portrait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7B26D-3411-481D-853D-DD5FB1E08064}">
  <sheetPr>
    <pageSetUpPr fitToPage="1"/>
  </sheetPr>
  <dimension ref="A1:G50"/>
  <sheetViews>
    <sheetView topLeftCell="A5" workbookViewId="0">
      <selection activeCell="I7" sqref="I7"/>
    </sheetView>
  </sheetViews>
  <sheetFormatPr defaultRowHeight="15" x14ac:dyDescent="0.25"/>
  <cols>
    <col min="1" max="1" width="16.28515625" customWidth="1"/>
    <col min="2" max="2" width="9.5703125" customWidth="1"/>
    <col min="3" max="3" width="11.28515625" bestFit="1" customWidth="1"/>
    <col min="4" max="4" width="14.28515625" bestFit="1" customWidth="1"/>
    <col min="5" max="6" width="10.5703125" bestFit="1" customWidth="1"/>
    <col min="7" max="7" width="18.28515625" customWidth="1"/>
  </cols>
  <sheetData>
    <row r="1" spans="1:7" ht="21" x14ac:dyDescent="0.35">
      <c r="A1" s="22" t="s">
        <v>48</v>
      </c>
      <c r="B1" s="22"/>
      <c r="C1" s="22"/>
      <c r="D1" s="22"/>
      <c r="E1" s="22"/>
      <c r="F1" s="22"/>
      <c r="G1" s="22"/>
    </row>
    <row r="2" spans="1:7" ht="21" x14ac:dyDescent="0.35">
      <c r="A2" s="17" t="s">
        <v>29</v>
      </c>
      <c r="B2" s="17"/>
      <c r="C2" s="17"/>
      <c r="D2" s="17"/>
      <c r="E2" s="17"/>
      <c r="F2" s="17"/>
      <c r="G2" s="17"/>
    </row>
    <row r="4" spans="1:7" ht="18.75" x14ac:dyDescent="0.3">
      <c r="A4" s="18" t="s">
        <v>28</v>
      </c>
      <c r="B4" s="18"/>
      <c r="C4" s="18"/>
      <c r="D4" s="18"/>
      <c r="E4" s="18"/>
      <c r="F4" s="18"/>
      <c r="G4" s="18"/>
    </row>
    <row r="6" spans="1:7" x14ac:dyDescent="0.25">
      <c r="A6" s="4" t="s">
        <v>3</v>
      </c>
      <c r="B6" s="4"/>
      <c r="C6" s="19"/>
      <c r="D6" s="19"/>
      <c r="E6" s="19"/>
    </row>
    <row r="7" spans="1:7" x14ac:dyDescent="0.25">
      <c r="A7" s="4" t="s">
        <v>4</v>
      </c>
      <c r="B7" s="4"/>
      <c r="C7" s="20"/>
      <c r="D7" s="20"/>
      <c r="E7" s="20"/>
    </row>
    <row r="8" spans="1:7" x14ac:dyDescent="0.25">
      <c r="A8" s="4" t="s">
        <v>5</v>
      </c>
      <c r="B8" s="4"/>
      <c r="C8" s="21"/>
      <c r="D8" s="21"/>
      <c r="E8" s="21"/>
    </row>
    <row r="9" spans="1:7" x14ac:dyDescent="0.25">
      <c r="A9" t="s">
        <v>0</v>
      </c>
    </row>
    <row r="10" spans="1:7" x14ac:dyDescent="0.25">
      <c r="A10" s="4" t="s">
        <v>2</v>
      </c>
      <c r="B10" s="4"/>
      <c r="D10" s="12"/>
    </row>
    <row r="11" spans="1:7" x14ac:dyDescent="0.25">
      <c r="A11" s="4" t="s">
        <v>10</v>
      </c>
      <c r="B11" s="4"/>
      <c r="D11" s="2">
        <f>D10*0.9</f>
        <v>0</v>
      </c>
    </row>
    <row r="12" spans="1:7" x14ac:dyDescent="0.25">
      <c r="A12" s="4" t="s">
        <v>1</v>
      </c>
      <c r="B12" s="4"/>
      <c r="D12" s="3">
        <v>15.36673</v>
      </c>
      <c r="E12" t="s">
        <v>6</v>
      </c>
    </row>
    <row r="13" spans="1:7" x14ac:dyDescent="0.25">
      <c r="A13" s="4" t="s">
        <v>11</v>
      </c>
      <c r="B13" s="4"/>
      <c r="D13" s="2">
        <f>ROUND((D11/D12),0)</f>
        <v>0</v>
      </c>
    </row>
    <row r="14" spans="1:7" x14ac:dyDescent="0.25">
      <c r="C14" s="2"/>
    </row>
    <row r="15" spans="1:7" x14ac:dyDescent="0.25">
      <c r="A15" s="10" t="s">
        <v>16</v>
      </c>
      <c r="B15" s="10" t="s">
        <v>1</v>
      </c>
      <c r="C15" s="10" t="s">
        <v>14</v>
      </c>
      <c r="D15" s="10" t="s">
        <v>13</v>
      </c>
      <c r="E15" s="10" t="s">
        <v>13</v>
      </c>
      <c r="G15" s="10" t="s">
        <v>45</v>
      </c>
    </row>
    <row r="16" spans="1:7" x14ac:dyDescent="0.25">
      <c r="A16" s="11" t="s">
        <v>15</v>
      </c>
      <c r="B16" s="11" t="s">
        <v>27</v>
      </c>
      <c r="C16" s="11" t="s">
        <v>17</v>
      </c>
      <c r="D16" s="11" t="s">
        <v>27</v>
      </c>
      <c r="E16" s="11" t="s">
        <v>26</v>
      </c>
      <c r="G16" s="11" t="s">
        <v>12</v>
      </c>
    </row>
    <row r="17" spans="1:7" x14ac:dyDescent="0.25">
      <c r="A17" s="1">
        <v>1</v>
      </c>
      <c r="B17" s="8">
        <v>15.36673</v>
      </c>
      <c r="C17" s="1">
        <v>7.5999999999999998E-2</v>
      </c>
      <c r="D17" s="9">
        <f>B17*C17</f>
        <v>1.1678714800000001</v>
      </c>
      <c r="E17" s="6">
        <f>D17*12</f>
        <v>14.014457760000001</v>
      </c>
      <c r="G17" s="5">
        <f>A17*Schedule!$C$10</f>
        <v>25</v>
      </c>
    </row>
    <row r="18" spans="1:7" x14ac:dyDescent="0.25">
      <c r="A18" s="1">
        <v>2</v>
      </c>
      <c r="B18" s="8">
        <f>B17*A18</f>
        <v>30.733460000000001</v>
      </c>
      <c r="C18" s="1">
        <v>7.5999999999999998E-2</v>
      </c>
      <c r="D18" s="9">
        <f t="shared" ref="D18:D36" si="0">B18*C18</f>
        <v>2.3357429600000001</v>
      </c>
      <c r="E18" s="6">
        <f t="shared" ref="E18:E25" si="1">D18*12</f>
        <v>28.028915520000002</v>
      </c>
      <c r="G18" s="5">
        <f>A18*Schedule!$C$10</f>
        <v>50</v>
      </c>
    </row>
    <row r="19" spans="1:7" x14ac:dyDescent="0.25">
      <c r="A19" s="1">
        <v>3</v>
      </c>
      <c r="B19" s="8">
        <f>A19*B17</f>
        <v>46.100189999999998</v>
      </c>
      <c r="C19" s="1">
        <v>7.5999999999999998E-2</v>
      </c>
      <c r="D19" s="9">
        <f t="shared" si="0"/>
        <v>3.5036144399999998</v>
      </c>
      <c r="E19" s="6">
        <f t="shared" si="1"/>
        <v>42.043373279999997</v>
      </c>
      <c r="G19" s="5">
        <f>A19*Schedule!$C$10</f>
        <v>75</v>
      </c>
    </row>
    <row r="20" spans="1:7" x14ac:dyDescent="0.25">
      <c r="A20" s="1">
        <v>4</v>
      </c>
      <c r="B20" s="8">
        <f>A20*B17</f>
        <v>61.466920000000002</v>
      </c>
      <c r="C20" s="1">
        <v>7.5999999999999998E-2</v>
      </c>
      <c r="D20" s="9">
        <f t="shared" si="0"/>
        <v>4.6714859200000003</v>
      </c>
      <c r="E20" s="6">
        <f t="shared" si="1"/>
        <v>56.057831040000003</v>
      </c>
      <c r="G20" s="5">
        <f>A20*Schedule!$C$10</f>
        <v>100</v>
      </c>
    </row>
    <row r="21" spans="1:7" x14ac:dyDescent="0.25">
      <c r="A21" s="1">
        <v>5</v>
      </c>
      <c r="B21" s="8">
        <f>A21*B17</f>
        <v>76.833650000000006</v>
      </c>
      <c r="C21" s="1">
        <v>7.5999999999999998E-2</v>
      </c>
      <c r="D21" s="9">
        <f t="shared" si="0"/>
        <v>5.8393573999999999</v>
      </c>
      <c r="E21" s="6">
        <f t="shared" si="1"/>
        <v>70.072288799999995</v>
      </c>
      <c r="G21" s="5">
        <f>A21*Schedule!$C$10</f>
        <v>125</v>
      </c>
    </row>
    <row r="22" spans="1:7" x14ac:dyDescent="0.25">
      <c r="A22" s="1">
        <v>6</v>
      </c>
      <c r="B22" s="8">
        <f>A22*B17</f>
        <v>92.200379999999996</v>
      </c>
      <c r="C22" s="1">
        <v>7.5999999999999998E-2</v>
      </c>
      <c r="D22" s="9">
        <f t="shared" si="0"/>
        <v>7.0072288799999995</v>
      </c>
      <c r="E22" s="6">
        <f t="shared" si="1"/>
        <v>84.086746559999995</v>
      </c>
      <c r="G22" s="5">
        <f>A22*Schedule!$C$10</f>
        <v>150</v>
      </c>
    </row>
    <row r="23" spans="1:7" x14ac:dyDescent="0.25">
      <c r="A23" s="1">
        <v>7</v>
      </c>
      <c r="B23" s="8">
        <f>A23*B17</f>
        <v>107.56711</v>
      </c>
      <c r="C23" s="1">
        <v>7.5999999999999998E-2</v>
      </c>
      <c r="D23" s="9">
        <f t="shared" si="0"/>
        <v>8.1751003600000001</v>
      </c>
      <c r="E23" s="6">
        <f t="shared" si="1"/>
        <v>98.101204319999994</v>
      </c>
      <c r="G23" s="5">
        <f>A23*Schedule!$C$10</f>
        <v>175</v>
      </c>
    </row>
    <row r="24" spans="1:7" x14ac:dyDescent="0.25">
      <c r="A24" s="1">
        <v>8</v>
      </c>
      <c r="B24" s="8">
        <f>A24*B17</f>
        <v>122.93384</v>
      </c>
      <c r="C24" s="1">
        <v>7.5999999999999998E-2</v>
      </c>
      <c r="D24" s="9">
        <f t="shared" si="0"/>
        <v>9.3429718400000006</v>
      </c>
      <c r="E24" s="6">
        <f t="shared" si="1"/>
        <v>112.11566208000001</v>
      </c>
      <c r="G24" s="5">
        <f>A24*Schedule!$C$10</f>
        <v>200</v>
      </c>
    </row>
    <row r="25" spans="1:7" x14ac:dyDescent="0.25">
      <c r="A25" s="1">
        <v>9</v>
      </c>
      <c r="B25" s="8">
        <f>A25*B17</f>
        <v>138.30056999999999</v>
      </c>
      <c r="C25" s="1">
        <v>7.5999999999999998E-2</v>
      </c>
      <c r="D25" s="9">
        <f t="shared" si="0"/>
        <v>10.510843319999999</v>
      </c>
      <c r="E25" s="6">
        <f t="shared" si="1"/>
        <v>126.13011983999999</v>
      </c>
      <c r="G25" s="5">
        <f>A25*Schedule!$C$10</f>
        <v>225</v>
      </c>
    </row>
    <row r="26" spans="1:7" x14ac:dyDescent="0.25">
      <c r="A26" s="1">
        <v>10</v>
      </c>
      <c r="B26" s="8">
        <f>A26*B17</f>
        <v>153.66730000000001</v>
      </c>
      <c r="C26" s="1">
        <v>7.5999999999999998E-2</v>
      </c>
      <c r="D26" s="9">
        <f t="shared" si="0"/>
        <v>11.6787148</v>
      </c>
      <c r="E26" s="6">
        <f>D26*12</f>
        <v>140.14457759999999</v>
      </c>
      <c r="G26" s="5">
        <f>A26*Schedule!$C$10</f>
        <v>250</v>
      </c>
    </row>
    <row r="27" spans="1:7" x14ac:dyDescent="0.25">
      <c r="A27" s="1">
        <v>11</v>
      </c>
      <c r="B27" s="8">
        <f>A27*B17</f>
        <v>169.03403</v>
      </c>
      <c r="C27" s="1">
        <v>7.5999999999999998E-2</v>
      </c>
      <c r="D27" s="9">
        <f t="shared" si="0"/>
        <v>12.84658628</v>
      </c>
      <c r="E27" s="6">
        <f t="shared" ref="E27:E36" si="2">D27*12</f>
        <v>154.15903536000002</v>
      </c>
      <c r="G27" s="5">
        <f>A27*Schedule!$C$10</f>
        <v>275</v>
      </c>
    </row>
    <row r="28" spans="1:7" x14ac:dyDescent="0.25">
      <c r="A28" s="1">
        <v>12</v>
      </c>
      <c r="B28" s="8">
        <f>A28*B17</f>
        <v>184.40075999999999</v>
      </c>
      <c r="C28" s="1">
        <v>7.5999999999999998E-2</v>
      </c>
      <c r="D28" s="9">
        <f t="shared" si="0"/>
        <v>14.014457759999999</v>
      </c>
      <c r="E28" s="6">
        <f t="shared" si="2"/>
        <v>168.17349311999999</v>
      </c>
      <c r="G28" s="5">
        <f>A28*Schedule!$C$10</f>
        <v>300</v>
      </c>
    </row>
    <row r="29" spans="1:7" x14ac:dyDescent="0.25">
      <c r="A29" s="1">
        <v>13</v>
      </c>
      <c r="B29" s="8">
        <f>A29*B17</f>
        <v>199.76749000000001</v>
      </c>
      <c r="C29" s="1">
        <v>7.5999999999999998E-2</v>
      </c>
      <c r="D29" s="9">
        <f t="shared" si="0"/>
        <v>15.18232924</v>
      </c>
      <c r="E29" s="6">
        <f t="shared" si="2"/>
        <v>182.18795087999999</v>
      </c>
      <c r="G29" s="5">
        <f>A29*Schedule!$C$10</f>
        <v>325</v>
      </c>
    </row>
    <row r="30" spans="1:7" x14ac:dyDescent="0.25">
      <c r="A30" s="1">
        <v>14</v>
      </c>
      <c r="B30" s="8">
        <f>A30*B17</f>
        <v>215.13422</v>
      </c>
      <c r="C30" s="1">
        <v>7.5999999999999998E-2</v>
      </c>
      <c r="D30" s="9">
        <f t="shared" si="0"/>
        <v>16.35020072</v>
      </c>
      <c r="E30" s="6">
        <f t="shared" si="2"/>
        <v>196.20240863999999</v>
      </c>
      <c r="G30" s="5">
        <f>A30*Schedule!$C$10</f>
        <v>350</v>
      </c>
    </row>
    <row r="31" spans="1:7" x14ac:dyDescent="0.25">
      <c r="A31" s="1">
        <v>15</v>
      </c>
      <c r="B31" s="8">
        <f>A31*B17</f>
        <v>230.50095000000002</v>
      </c>
      <c r="C31" s="1">
        <v>7.5999999999999998E-2</v>
      </c>
      <c r="D31" s="9">
        <f t="shared" si="0"/>
        <v>17.518072200000002</v>
      </c>
      <c r="E31" s="6">
        <f t="shared" si="2"/>
        <v>210.21686640000001</v>
      </c>
      <c r="G31" s="5">
        <f>A31*Schedule!$C$10</f>
        <v>375</v>
      </c>
    </row>
    <row r="32" spans="1:7" x14ac:dyDescent="0.25">
      <c r="A32" s="1">
        <v>16</v>
      </c>
      <c r="B32" s="8">
        <f>A32*B17</f>
        <v>245.86768000000001</v>
      </c>
      <c r="C32" s="1">
        <v>7.5999999999999998E-2</v>
      </c>
      <c r="D32" s="9">
        <f t="shared" si="0"/>
        <v>18.685943680000001</v>
      </c>
      <c r="E32" s="6">
        <f t="shared" si="2"/>
        <v>224.23132416000001</v>
      </c>
      <c r="G32" s="5">
        <f>A32*Schedule!$C$10</f>
        <v>400</v>
      </c>
    </row>
    <row r="33" spans="1:7" x14ac:dyDescent="0.25">
      <c r="A33" s="1">
        <v>17</v>
      </c>
      <c r="B33" s="8">
        <f>A33*B17</f>
        <v>261.23441000000003</v>
      </c>
      <c r="C33" s="1">
        <v>7.5999999999999998E-2</v>
      </c>
      <c r="D33" s="9">
        <f t="shared" si="0"/>
        <v>19.85381516</v>
      </c>
      <c r="E33" s="6">
        <f t="shared" si="2"/>
        <v>238.24578192000001</v>
      </c>
      <c r="G33" s="5">
        <f>A33*Schedule!$C$10</f>
        <v>425</v>
      </c>
    </row>
    <row r="34" spans="1:7" x14ac:dyDescent="0.25">
      <c r="A34" s="1">
        <v>18</v>
      </c>
      <c r="B34" s="8">
        <f>A34*B17</f>
        <v>276.60113999999999</v>
      </c>
      <c r="C34" s="1">
        <v>7.5999999999999998E-2</v>
      </c>
      <c r="D34" s="9">
        <f t="shared" si="0"/>
        <v>21.021686639999999</v>
      </c>
      <c r="E34" s="6">
        <f t="shared" si="2"/>
        <v>252.26023967999998</v>
      </c>
      <c r="G34" s="5">
        <f>A34*Schedule!$C$10</f>
        <v>450</v>
      </c>
    </row>
    <row r="35" spans="1:7" x14ac:dyDescent="0.25">
      <c r="A35" s="1">
        <v>19</v>
      </c>
      <c r="B35" s="8">
        <f>A35*B17</f>
        <v>291.96787</v>
      </c>
      <c r="C35" s="1">
        <v>7.5999999999999998E-2</v>
      </c>
      <c r="D35" s="9">
        <f t="shared" si="0"/>
        <v>22.189558120000001</v>
      </c>
      <c r="E35" s="6">
        <f t="shared" si="2"/>
        <v>266.27469744000001</v>
      </c>
      <c r="G35" s="5">
        <f>A35*Schedule!$C$10</f>
        <v>475</v>
      </c>
    </row>
    <row r="36" spans="1:7" x14ac:dyDescent="0.25">
      <c r="A36" s="1">
        <v>20</v>
      </c>
      <c r="B36" s="8">
        <f>A36*B17</f>
        <v>307.33460000000002</v>
      </c>
      <c r="C36" s="1">
        <v>7.5999999999999998E-2</v>
      </c>
      <c r="D36" s="9">
        <f t="shared" si="0"/>
        <v>23.3574296</v>
      </c>
      <c r="E36" s="6">
        <f t="shared" si="2"/>
        <v>280.28915519999998</v>
      </c>
      <c r="F36" s="6" t="s">
        <v>0</v>
      </c>
      <c r="G36" s="5">
        <f>A36*Schedule!$C$10</f>
        <v>500</v>
      </c>
    </row>
    <row r="37" spans="1:7" x14ac:dyDescent="0.25">
      <c r="A37" s="1"/>
      <c r="B37" s="8"/>
      <c r="C37" s="1"/>
      <c r="D37" s="9"/>
      <c r="E37" s="6"/>
      <c r="F37" s="6"/>
      <c r="G37" s="5"/>
    </row>
    <row r="38" spans="1:7" x14ac:dyDescent="0.25">
      <c r="A38" s="13">
        <f>D13</f>
        <v>0</v>
      </c>
      <c r="B38" s="8">
        <f>A38*$B$17</f>
        <v>0</v>
      </c>
      <c r="C38" s="1">
        <v>7.5999999999999998E-2</v>
      </c>
      <c r="D38" s="9">
        <f t="shared" ref="D38" si="3">B38*C38</f>
        <v>0</v>
      </c>
      <c r="E38" s="6">
        <f t="shared" ref="E38" si="4">D38*12</f>
        <v>0</v>
      </c>
      <c r="F38" s="6" t="s">
        <v>0</v>
      </c>
      <c r="G38" s="5">
        <f t="shared" ref="G38" si="5">A38*250</f>
        <v>0</v>
      </c>
    </row>
    <row r="40" spans="1:7" x14ac:dyDescent="0.25">
      <c r="A40" t="s">
        <v>9</v>
      </c>
    </row>
    <row r="41" spans="1:7" x14ac:dyDescent="0.25">
      <c r="A41" t="s">
        <v>8</v>
      </c>
    </row>
    <row r="42" spans="1:7" x14ac:dyDescent="0.25">
      <c r="A42" t="s">
        <v>7</v>
      </c>
    </row>
    <row r="44" spans="1:7" x14ac:dyDescent="0.25">
      <c r="A44" s="7" t="s">
        <v>18</v>
      </c>
    </row>
    <row r="45" spans="1:7" x14ac:dyDescent="0.25">
      <c r="A45" t="s">
        <v>19</v>
      </c>
    </row>
    <row r="46" spans="1:7" x14ac:dyDescent="0.25">
      <c r="A46" t="s">
        <v>20</v>
      </c>
    </row>
    <row r="47" spans="1:7" x14ac:dyDescent="0.25">
      <c r="A47" t="s">
        <v>21</v>
      </c>
    </row>
    <row r="48" spans="1:7" x14ac:dyDescent="0.25">
      <c r="A48" t="s">
        <v>22</v>
      </c>
    </row>
    <row r="49" spans="1:1" x14ac:dyDescent="0.25">
      <c r="A49" t="s">
        <v>23</v>
      </c>
    </row>
    <row r="50" spans="1:1" x14ac:dyDescent="0.25">
      <c r="A50" t="s">
        <v>24</v>
      </c>
    </row>
  </sheetData>
  <mergeCells count="6">
    <mergeCell ref="A1:G1"/>
    <mergeCell ref="A2:G2"/>
    <mergeCell ref="A4:G4"/>
    <mergeCell ref="C6:E6"/>
    <mergeCell ref="C7:E7"/>
    <mergeCell ref="C8:E8"/>
  </mergeCells>
  <pageMargins left="0.55000000000000004" right="0.55000000000000004" top="0.5" bottom="0.5" header="0.3" footer="0.3"/>
  <pageSetup scale="99" orientation="portrait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08EBE-840C-46F9-B04A-457AC63EC182}">
  <dimension ref="A1:D26"/>
  <sheetViews>
    <sheetView workbookViewId="0">
      <selection activeCell="B26" sqref="B26"/>
    </sheetView>
  </sheetViews>
  <sheetFormatPr defaultRowHeight="15" x14ac:dyDescent="0.25"/>
  <cols>
    <col min="2" max="2" width="11.42578125" bestFit="1" customWidth="1"/>
  </cols>
  <sheetData>
    <row r="1" spans="1:4" x14ac:dyDescent="0.25">
      <c r="C1" s="5">
        <v>250</v>
      </c>
      <c r="D1" t="s">
        <v>30</v>
      </c>
    </row>
    <row r="2" spans="1:4" x14ac:dyDescent="0.25">
      <c r="A2">
        <v>1</v>
      </c>
      <c r="B2" t="s">
        <v>33</v>
      </c>
      <c r="C2" s="5">
        <f>C1*0.9</f>
        <v>225</v>
      </c>
    </row>
    <row r="3" spans="1:4" x14ac:dyDescent="0.25">
      <c r="A3">
        <v>2</v>
      </c>
      <c r="B3" t="s">
        <v>34</v>
      </c>
      <c r="C3" s="5">
        <f>C1*0.8</f>
        <v>200</v>
      </c>
    </row>
    <row r="4" spans="1:4" x14ac:dyDescent="0.25">
      <c r="A4">
        <v>3</v>
      </c>
      <c r="B4" t="s">
        <v>35</v>
      </c>
      <c r="C4" s="5">
        <f>C1*0.7</f>
        <v>175</v>
      </c>
    </row>
    <row r="5" spans="1:4" x14ac:dyDescent="0.25">
      <c r="A5">
        <v>4</v>
      </c>
      <c r="B5" t="s">
        <v>36</v>
      </c>
      <c r="C5" s="5">
        <f>C1*0.6</f>
        <v>150</v>
      </c>
    </row>
    <row r="6" spans="1:4" x14ac:dyDescent="0.25">
      <c r="A6">
        <v>5</v>
      </c>
      <c r="B6" t="s">
        <v>37</v>
      </c>
      <c r="C6" s="5">
        <f>C1*0.5</f>
        <v>125</v>
      </c>
    </row>
    <row r="7" spans="1:4" x14ac:dyDescent="0.25">
      <c r="A7">
        <v>6</v>
      </c>
      <c r="B7" t="s">
        <v>39</v>
      </c>
      <c r="C7" s="5">
        <f>C1*0.4</f>
        <v>100</v>
      </c>
    </row>
    <row r="8" spans="1:4" x14ac:dyDescent="0.25">
      <c r="A8">
        <v>7</v>
      </c>
      <c r="B8" t="s">
        <v>38</v>
      </c>
      <c r="C8" s="5">
        <f>C1*0.3</f>
        <v>75</v>
      </c>
    </row>
    <row r="9" spans="1:4" x14ac:dyDescent="0.25">
      <c r="A9">
        <v>8</v>
      </c>
      <c r="B9" t="s">
        <v>41</v>
      </c>
      <c r="C9" s="5">
        <f>C1*0.2</f>
        <v>50</v>
      </c>
    </row>
    <row r="10" spans="1:4" x14ac:dyDescent="0.25">
      <c r="A10">
        <v>9</v>
      </c>
      <c r="B10" t="s">
        <v>40</v>
      </c>
      <c r="C10" s="5">
        <f>C1*0.1</f>
        <v>25</v>
      </c>
    </row>
    <row r="11" spans="1:4" x14ac:dyDescent="0.25">
      <c r="A11">
        <v>10</v>
      </c>
      <c r="B11" s="16">
        <v>2027</v>
      </c>
      <c r="C11" s="5">
        <f>C1*0.05</f>
        <v>12.5</v>
      </c>
      <c r="D11" s="14" t="s">
        <v>42</v>
      </c>
    </row>
    <row r="12" spans="1:4" x14ac:dyDescent="0.25">
      <c r="A12">
        <v>11</v>
      </c>
      <c r="B12" s="16">
        <v>2028</v>
      </c>
      <c r="C12" s="5">
        <f>C1*0.05</f>
        <v>12.5</v>
      </c>
    </row>
    <row r="13" spans="1:4" x14ac:dyDescent="0.25">
      <c r="A13">
        <v>12</v>
      </c>
      <c r="B13" s="16">
        <v>2029</v>
      </c>
      <c r="C13" s="5">
        <f>C1*0.05</f>
        <v>12.5</v>
      </c>
    </row>
    <row r="14" spans="1:4" x14ac:dyDescent="0.25">
      <c r="A14">
        <v>13</v>
      </c>
      <c r="B14" s="16">
        <v>2030</v>
      </c>
      <c r="C14" s="5"/>
      <c r="D14" s="14" t="s">
        <v>32</v>
      </c>
    </row>
    <row r="15" spans="1:4" x14ac:dyDescent="0.25">
      <c r="A15">
        <v>14</v>
      </c>
      <c r="B15" s="16">
        <v>2031</v>
      </c>
      <c r="C15" s="5"/>
      <c r="D15" s="15"/>
    </row>
    <row r="16" spans="1:4" x14ac:dyDescent="0.25">
      <c r="A16">
        <v>15</v>
      </c>
      <c r="B16" s="16">
        <v>2032</v>
      </c>
      <c r="C16" s="5"/>
      <c r="D16" s="15"/>
    </row>
    <row r="17" spans="1:4" x14ac:dyDescent="0.25">
      <c r="A17">
        <v>16</v>
      </c>
      <c r="B17" s="16">
        <v>2033</v>
      </c>
      <c r="C17" s="5"/>
      <c r="D17" s="15"/>
    </row>
    <row r="18" spans="1:4" x14ac:dyDescent="0.25">
      <c r="A18">
        <v>17</v>
      </c>
      <c r="B18" s="16">
        <v>2034</v>
      </c>
      <c r="C18" s="5"/>
      <c r="D18" s="15"/>
    </row>
    <row r="19" spans="1:4" x14ac:dyDescent="0.25">
      <c r="A19">
        <v>18</v>
      </c>
      <c r="B19" s="16">
        <v>2035</v>
      </c>
      <c r="C19" s="5"/>
      <c r="D19" s="15"/>
    </row>
    <row r="20" spans="1:4" x14ac:dyDescent="0.25">
      <c r="A20">
        <v>19</v>
      </c>
      <c r="B20" s="16">
        <v>2036</v>
      </c>
      <c r="C20" s="5"/>
      <c r="D20" s="15"/>
    </row>
    <row r="21" spans="1:4" x14ac:dyDescent="0.25">
      <c r="A21">
        <v>20</v>
      </c>
      <c r="B21" s="16">
        <v>2037</v>
      </c>
      <c r="C21" s="5"/>
      <c r="D21" s="14" t="s">
        <v>31</v>
      </c>
    </row>
    <row r="22" spans="1:4" x14ac:dyDescent="0.25">
      <c r="C22" s="5"/>
    </row>
    <row r="23" spans="1:4" x14ac:dyDescent="0.25">
      <c r="A23" s="14" t="s">
        <v>49</v>
      </c>
      <c r="B23" s="14"/>
    </row>
    <row r="24" spans="1:4" x14ac:dyDescent="0.25">
      <c r="A24" s="14"/>
      <c r="B24" s="14" t="s">
        <v>50</v>
      </c>
    </row>
    <row r="25" spans="1:4" x14ac:dyDescent="0.25">
      <c r="A25" s="14"/>
      <c r="B25" s="14" t="s">
        <v>51</v>
      </c>
    </row>
    <row r="26" spans="1:4" x14ac:dyDescent="0.25">
      <c r="B26" s="14" t="s">
        <v>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9B4E-DB34-46CE-A8AD-680FA5ADB04E}">
  <sheetPr>
    <pageSetUpPr fitToPage="1"/>
  </sheetPr>
  <dimension ref="A1:G49"/>
  <sheetViews>
    <sheetView workbookViewId="0">
      <selection activeCell="F10" sqref="F10"/>
    </sheetView>
  </sheetViews>
  <sheetFormatPr defaultRowHeight="15" x14ac:dyDescent="0.25"/>
  <cols>
    <col min="1" max="1" width="16.28515625" customWidth="1"/>
    <col min="2" max="2" width="9.5703125" customWidth="1"/>
    <col min="3" max="3" width="11.28515625" bestFit="1" customWidth="1"/>
    <col min="4" max="4" width="14.28515625" bestFit="1" customWidth="1"/>
    <col min="5" max="7" width="10.5703125" bestFit="1" customWidth="1"/>
  </cols>
  <sheetData>
    <row r="1" spans="1:7" ht="21" x14ac:dyDescent="0.35">
      <c r="A1" s="17" t="s">
        <v>29</v>
      </c>
      <c r="B1" s="17"/>
      <c r="C1" s="17"/>
      <c r="D1" s="17"/>
      <c r="E1" s="17"/>
      <c r="F1" s="17"/>
      <c r="G1" s="17"/>
    </row>
    <row r="3" spans="1:7" ht="18.75" x14ac:dyDescent="0.3">
      <c r="A3" s="18" t="s">
        <v>28</v>
      </c>
      <c r="B3" s="18"/>
      <c r="C3" s="18"/>
      <c r="D3" s="18"/>
      <c r="E3" s="18"/>
      <c r="F3" s="18"/>
      <c r="G3" s="18"/>
    </row>
    <row r="5" spans="1:7" x14ac:dyDescent="0.25">
      <c r="A5" s="4" t="s">
        <v>3</v>
      </c>
      <c r="B5" s="4"/>
      <c r="C5" s="19"/>
      <c r="D5" s="19"/>
      <c r="E5" s="19"/>
    </row>
    <row r="6" spans="1:7" x14ac:dyDescent="0.25">
      <c r="A6" s="4" t="s">
        <v>4</v>
      </c>
      <c r="B6" s="4"/>
      <c r="C6" s="20"/>
      <c r="D6" s="20"/>
      <c r="E6" s="20"/>
    </row>
    <row r="7" spans="1:7" x14ac:dyDescent="0.25">
      <c r="A7" s="4" t="s">
        <v>5</v>
      </c>
      <c r="B7" s="4"/>
      <c r="C7" s="21"/>
      <c r="D7" s="21"/>
      <c r="E7" s="21"/>
    </row>
    <row r="8" spans="1:7" x14ac:dyDescent="0.25">
      <c r="A8" t="s">
        <v>0</v>
      </c>
    </row>
    <row r="9" spans="1:7" x14ac:dyDescent="0.25">
      <c r="A9" s="4" t="s">
        <v>2</v>
      </c>
      <c r="B9" s="4"/>
      <c r="D9" s="12"/>
    </row>
    <row r="10" spans="1:7" x14ac:dyDescent="0.25">
      <c r="A10" s="4" t="s">
        <v>10</v>
      </c>
      <c r="B10" s="4"/>
      <c r="D10" s="2">
        <f>D9*0.9</f>
        <v>0</v>
      </c>
    </row>
    <row r="11" spans="1:7" x14ac:dyDescent="0.25">
      <c r="A11" s="4" t="s">
        <v>1</v>
      </c>
      <c r="B11" s="4"/>
      <c r="D11" s="3">
        <v>15.36673</v>
      </c>
      <c r="E11" t="s">
        <v>6</v>
      </c>
    </row>
    <row r="12" spans="1:7" x14ac:dyDescent="0.25">
      <c r="A12" s="4" t="s">
        <v>11</v>
      </c>
      <c r="B12" s="4"/>
      <c r="D12" s="2">
        <f>ROUND((D10/D11),0)</f>
        <v>0</v>
      </c>
    </row>
    <row r="13" spans="1:7" x14ac:dyDescent="0.25">
      <c r="C13" s="2"/>
    </row>
    <row r="14" spans="1:7" x14ac:dyDescent="0.25">
      <c r="A14" s="10" t="s">
        <v>16</v>
      </c>
      <c r="B14" s="10" t="s">
        <v>1</v>
      </c>
      <c r="C14" s="10" t="s">
        <v>14</v>
      </c>
      <c r="D14" s="10" t="s">
        <v>13</v>
      </c>
      <c r="E14" s="10" t="s">
        <v>13</v>
      </c>
      <c r="G14" s="10" t="s">
        <v>25</v>
      </c>
    </row>
    <row r="15" spans="1:7" x14ac:dyDescent="0.25">
      <c r="A15" s="11" t="s">
        <v>15</v>
      </c>
      <c r="B15" s="11" t="s">
        <v>27</v>
      </c>
      <c r="C15" s="11" t="s">
        <v>17</v>
      </c>
      <c r="D15" s="11" t="s">
        <v>27</v>
      </c>
      <c r="E15" s="11" t="s">
        <v>26</v>
      </c>
      <c r="G15" s="11" t="s">
        <v>12</v>
      </c>
    </row>
    <row r="16" spans="1:7" x14ac:dyDescent="0.25">
      <c r="A16" s="1">
        <v>1</v>
      </c>
      <c r="B16" s="8">
        <v>15.36673</v>
      </c>
      <c r="C16" s="1">
        <v>7.5999999999999998E-2</v>
      </c>
      <c r="D16" s="9">
        <f>B16*C16</f>
        <v>1.1678714800000001</v>
      </c>
      <c r="E16" s="6">
        <f>D16*12</f>
        <v>14.014457760000001</v>
      </c>
      <c r="G16" s="5">
        <f>A16*250</f>
        <v>250</v>
      </c>
    </row>
    <row r="17" spans="1:7" x14ac:dyDescent="0.25">
      <c r="A17" s="1">
        <v>2</v>
      </c>
      <c r="B17" s="8">
        <f>B16*A17</f>
        <v>30.733460000000001</v>
      </c>
      <c r="C17" s="1">
        <v>7.5999999999999998E-2</v>
      </c>
      <c r="D17" s="9">
        <f t="shared" ref="D17:D35" si="0">B17*C17</f>
        <v>2.3357429600000001</v>
      </c>
      <c r="E17" s="6">
        <f t="shared" ref="E17:E24" si="1">D17*12</f>
        <v>28.028915520000002</v>
      </c>
      <c r="G17" s="5">
        <f t="shared" ref="G17:G35" si="2">A17*250</f>
        <v>500</v>
      </c>
    </row>
    <row r="18" spans="1:7" x14ac:dyDescent="0.25">
      <c r="A18" s="1">
        <v>3</v>
      </c>
      <c r="B18" s="8">
        <f>A18*B16</f>
        <v>46.100189999999998</v>
      </c>
      <c r="C18" s="1">
        <v>7.5999999999999998E-2</v>
      </c>
      <c r="D18" s="9">
        <f t="shared" si="0"/>
        <v>3.5036144399999998</v>
      </c>
      <c r="E18" s="6">
        <f t="shared" si="1"/>
        <v>42.043373279999997</v>
      </c>
      <c r="G18" s="5">
        <f t="shared" si="2"/>
        <v>750</v>
      </c>
    </row>
    <row r="19" spans="1:7" x14ac:dyDescent="0.25">
      <c r="A19" s="1">
        <v>4</v>
      </c>
      <c r="B19" s="8">
        <f>A19*B16</f>
        <v>61.466920000000002</v>
      </c>
      <c r="C19" s="1">
        <v>7.5999999999999998E-2</v>
      </c>
      <c r="D19" s="9">
        <f t="shared" si="0"/>
        <v>4.6714859200000003</v>
      </c>
      <c r="E19" s="6">
        <f t="shared" si="1"/>
        <v>56.057831040000003</v>
      </c>
      <c r="G19" s="5">
        <f t="shared" si="2"/>
        <v>1000</v>
      </c>
    </row>
    <row r="20" spans="1:7" x14ac:dyDescent="0.25">
      <c r="A20" s="1">
        <v>5</v>
      </c>
      <c r="B20" s="8">
        <f>A20*B16</f>
        <v>76.833650000000006</v>
      </c>
      <c r="C20" s="1">
        <v>7.5999999999999998E-2</v>
      </c>
      <c r="D20" s="9">
        <f t="shared" si="0"/>
        <v>5.8393573999999999</v>
      </c>
      <c r="E20" s="6">
        <f t="shared" si="1"/>
        <v>70.072288799999995</v>
      </c>
      <c r="G20" s="5">
        <f t="shared" si="2"/>
        <v>1250</v>
      </c>
    </row>
    <row r="21" spans="1:7" x14ac:dyDescent="0.25">
      <c r="A21" s="1">
        <v>6</v>
      </c>
      <c r="B21" s="8">
        <f>A21*B16</f>
        <v>92.200379999999996</v>
      </c>
      <c r="C21" s="1">
        <v>7.5999999999999998E-2</v>
      </c>
      <c r="D21" s="9">
        <f t="shared" si="0"/>
        <v>7.0072288799999995</v>
      </c>
      <c r="E21" s="6">
        <f t="shared" si="1"/>
        <v>84.086746559999995</v>
      </c>
      <c r="G21" s="5">
        <f t="shared" si="2"/>
        <v>1500</v>
      </c>
    </row>
    <row r="22" spans="1:7" x14ac:dyDescent="0.25">
      <c r="A22" s="1">
        <v>7</v>
      </c>
      <c r="B22" s="8">
        <f>A22*B16</f>
        <v>107.56711</v>
      </c>
      <c r="C22" s="1">
        <v>7.5999999999999998E-2</v>
      </c>
      <c r="D22" s="9">
        <f t="shared" si="0"/>
        <v>8.1751003600000001</v>
      </c>
      <c r="E22" s="6">
        <f t="shared" si="1"/>
        <v>98.101204319999994</v>
      </c>
      <c r="G22" s="5">
        <f t="shared" si="2"/>
        <v>1750</v>
      </c>
    </row>
    <row r="23" spans="1:7" x14ac:dyDescent="0.25">
      <c r="A23" s="1">
        <v>8</v>
      </c>
      <c r="B23" s="8">
        <f>A23*B16</f>
        <v>122.93384</v>
      </c>
      <c r="C23" s="1">
        <v>7.5999999999999998E-2</v>
      </c>
      <c r="D23" s="9">
        <f t="shared" si="0"/>
        <v>9.3429718400000006</v>
      </c>
      <c r="E23" s="6">
        <f t="shared" si="1"/>
        <v>112.11566208000001</v>
      </c>
      <c r="G23" s="5">
        <f t="shared" si="2"/>
        <v>2000</v>
      </c>
    </row>
    <row r="24" spans="1:7" x14ac:dyDescent="0.25">
      <c r="A24" s="1">
        <v>9</v>
      </c>
      <c r="B24" s="8">
        <f>A24*B16</f>
        <v>138.30056999999999</v>
      </c>
      <c r="C24" s="1">
        <v>7.5999999999999998E-2</v>
      </c>
      <c r="D24" s="9">
        <f t="shared" si="0"/>
        <v>10.510843319999999</v>
      </c>
      <c r="E24" s="6">
        <f t="shared" si="1"/>
        <v>126.13011983999999</v>
      </c>
      <c r="G24" s="5">
        <f t="shared" si="2"/>
        <v>2250</v>
      </c>
    </row>
    <row r="25" spans="1:7" x14ac:dyDescent="0.25">
      <c r="A25" s="1">
        <v>10</v>
      </c>
      <c r="B25" s="8">
        <f>A25*B16</f>
        <v>153.66730000000001</v>
      </c>
      <c r="C25" s="1">
        <v>7.5999999999999998E-2</v>
      </c>
      <c r="D25" s="9">
        <f t="shared" si="0"/>
        <v>11.6787148</v>
      </c>
      <c r="E25" s="6">
        <f>D25*12</f>
        <v>140.14457759999999</v>
      </c>
      <c r="G25" s="5">
        <f t="shared" si="2"/>
        <v>2500</v>
      </c>
    </row>
    <row r="26" spans="1:7" x14ac:dyDescent="0.25">
      <c r="A26" s="1">
        <v>11</v>
      </c>
      <c r="B26" s="8">
        <f>A26*B16</f>
        <v>169.03403</v>
      </c>
      <c r="C26" s="1">
        <v>7.5999999999999998E-2</v>
      </c>
      <c r="D26" s="9">
        <f t="shared" si="0"/>
        <v>12.84658628</v>
      </c>
      <c r="E26" s="6">
        <f t="shared" ref="E26:E35" si="3">D26*12</f>
        <v>154.15903536000002</v>
      </c>
      <c r="G26" s="5">
        <f t="shared" si="2"/>
        <v>2750</v>
      </c>
    </row>
    <row r="27" spans="1:7" x14ac:dyDescent="0.25">
      <c r="A27" s="1">
        <v>12</v>
      </c>
      <c r="B27" s="8">
        <f>A27*B16</f>
        <v>184.40075999999999</v>
      </c>
      <c r="C27" s="1">
        <v>7.5999999999999998E-2</v>
      </c>
      <c r="D27" s="9">
        <f t="shared" si="0"/>
        <v>14.014457759999999</v>
      </c>
      <c r="E27" s="6">
        <f t="shared" si="3"/>
        <v>168.17349311999999</v>
      </c>
      <c r="G27" s="5">
        <f t="shared" si="2"/>
        <v>3000</v>
      </c>
    </row>
    <row r="28" spans="1:7" x14ac:dyDescent="0.25">
      <c r="A28" s="1">
        <v>13</v>
      </c>
      <c r="B28" s="8">
        <f>A28*B16</f>
        <v>199.76749000000001</v>
      </c>
      <c r="C28" s="1">
        <v>7.5999999999999998E-2</v>
      </c>
      <c r="D28" s="9">
        <f t="shared" si="0"/>
        <v>15.18232924</v>
      </c>
      <c r="E28" s="6">
        <f t="shared" si="3"/>
        <v>182.18795087999999</v>
      </c>
      <c r="G28" s="5">
        <f t="shared" si="2"/>
        <v>3250</v>
      </c>
    </row>
    <row r="29" spans="1:7" x14ac:dyDescent="0.25">
      <c r="A29" s="1">
        <v>14</v>
      </c>
      <c r="B29" s="8">
        <f>A29*B16</f>
        <v>215.13422</v>
      </c>
      <c r="C29" s="1">
        <v>7.5999999999999998E-2</v>
      </c>
      <c r="D29" s="9">
        <f t="shared" si="0"/>
        <v>16.35020072</v>
      </c>
      <c r="E29" s="6">
        <f t="shared" si="3"/>
        <v>196.20240863999999</v>
      </c>
      <c r="G29" s="5">
        <f t="shared" si="2"/>
        <v>3500</v>
      </c>
    </row>
    <row r="30" spans="1:7" x14ac:dyDescent="0.25">
      <c r="A30" s="1">
        <v>15</v>
      </c>
      <c r="B30" s="8">
        <f>A30*B16</f>
        <v>230.50095000000002</v>
      </c>
      <c r="C30" s="1">
        <v>7.5999999999999998E-2</v>
      </c>
      <c r="D30" s="9">
        <f t="shared" si="0"/>
        <v>17.518072200000002</v>
      </c>
      <c r="E30" s="6">
        <f t="shared" si="3"/>
        <v>210.21686640000001</v>
      </c>
      <c r="G30" s="5">
        <f t="shared" si="2"/>
        <v>3750</v>
      </c>
    </row>
    <row r="31" spans="1:7" x14ac:dyDescent="0.25">
      <c r="A31" s="1">
        <v>16</v>
      </c>
      <c r="B31" s="8">
        <f>A31*B16</f>
        <v>245.86768000000001</v>
      </c>
      <c r="C31" s="1">
        <v>7.5999999999999998E-2</v>
      </c>
      <c r="D31" s="9">
        <f t="shared" si="0"/>
        <v>18.685943680000001</v>
      </c>
      <c r="E31" s="6">
        <f t="shared" si="3"/>
        <v>224.23132416000001</v>
      </c>
      <c r="G31" s="5">
        <f t="shared" si="2"/>
        <v>4000</v>
      </c>
    </row>
    <row r="32" spans="1:7" x14ac:dyDescent="0.25">
      <c r="A32" s="1">
        <v>17</v>
      </c>
      <c r="B32" s="8">
        <f>A32*B16</f>
        <v>261.23441000000003</v>
      </c>
      <c r="C32" s="1">
        <v>7.5999999999999998E-2</v>
      </c>
      <c r="D32" s="9">
        <f t="shared" si="0"/>
        <v>19.85381516</v>
      </c>
      <c r="E32" s="6">
        <f t="shared" si="3"/>
        <v>238.24578192000001</v>
      </c>
      <c r="G32" s="5">
        <f t="shared" si="2"/>
        <v>4250</v>
      </c>
    </row>
    <row r="33" spans="1:7" x14ac:dyDescent="0.25">
      <c r="A33" s="1">
        <v>18</v>
      </c>
      <c r="B33" s="8">
        <f>A33*B16</f>
        <v>276.60113999999999</v>
      </c>
      <c r="C33" s="1">
        <v>7.5999999999999998E-2</v>
      </c>
      <c r="D33" s="9">
        <f t="shared" si="0"/>
        <v>21.021686639999999</v>
      </c>
      <c r="E33" s="6">
        <f t="shared" si="3"/>
        <v>252.26023967999998</v>
      </c>
      <c r="G33" s="5">
        <f t="shared" si="2"/>
        <v>4500</v>
      </c>
    </row>
    <row r="34" spans="1:7" x14ac:dyDescent="0.25">
      <c r="A34" s="1">
        <v>19</v>
      </c>
      <c r="B34" s="8">
        <f>A34*B16</f>
        <v>291.96787</v>
      </c>
      <c r="C34" s="1">
        <v>7.5999999999999998E-2</v>
      </c>
      <c r="D34" s="9">
        <f t="shared" si="0"/>
        <v>22.189558120000001</v>
      </c>
      <c r="E34" s="6">
        <f t="shared" si="3"/>
        <v>266.27469744000001</v>
      </c>
      <c r="G34" s="5">
        <f t="shared" si="2"/>
        <v>4750</v>
      </c>
    </row>
    <row r="35" spans="1:7" x14ac:dyDescent="0.25">
      <c r="A35" s="1">
        <v>20</v>
      </c>
      <c r="B35" s="8">
        <f>A35*B16</f>
        <v>307.33460000000002</v>
      </c>
      <c r="C35" s="1">
        <v>7.5999999999999998E-2</v>
      </c>
      <c r="D35" s="9">
        <f t="shared" si="0"/>
        <v>23.3574296</v>
      </c>
      <c r="E35" s="6">
        <f t="shared" si="3"/>
        <v>280.28915519999998</v>
      </c>
      <c r="F35" s="6" t="s">
        <v>0</v>
      </c>
      <c r="G35" s="5">
        <f t="shared" si="2"/>
        <v>5000</v>
      </c>
    </row>
    <row r="36" spans="1:7" x14ac:dyDescent="0.25">
      <c r="A36" s="1"/>
      <c r="B36" s="8"/>
      <c r="C36" s="1"/>
      <c r="D36" s="9"/>
      <c r="E36" s="6"/>
      <c r="F36" s="6"/>
      <c r="G36" s="5"/>
    </row>
    <row r="37" spans="1:7" x14ac:dyDescent="0.25">
      <c r="A37" s="13">
        <f>D12</f>
        <v>0</v>
      </c>
      <c r="B37" s="8">
        <f>A37*$B$16</f>
        <v>0</v>
      </c>
      <c r="C37" s="1">
        <v>7.5999999999999998E-2</v>
      </c>
      <c r="D37" s="9">
        <f t="shared" ref="D37" si="4">B37*C37</f>
        <v>0</v>
      </c>
      <c r="E37" s="6">
        <f t="shared" ref="E37" si="5">D37*12</f>
        <v>0</v>
      </c>
      <c r="F37" s="6" t="s">
        <v>0</v>
      </c>
      <c r="G37" s="5">
        <f t="shared" ref="G37" si="6">A37*250</f>
        <v>0</v>
      </c>
    </row>
    <row r="39" spans="1:7" x14ac:dyDescent="0.25">
      <c r="A39" t="s">
        <v>9</v>
      </c>
    </row>
    <row r="40" spans="1:7" x14ac:dyDescent="0.25">
      <c r="A40" t="s">
        <v>8</v>
      </c>
    </row>
    <row r="41" spans="1:7" x14ac:dyDescent="0.25">
      <c r="A41" t="s">
        <v>7</v>
      </c>
    </row>
    <row r="43" spans="1:7" x14ac:dyDescent="0.25">
      <c r="A43" s="7" t="s">
        <v>18</v>
      </c>
    </row>
    <row r="44" spans="1:7" x14ac:dyDescent="0.25">
      <c r="A44" t="s">
        <v>19</v>
      </c>
    </row>
    <row r="45" spans="1:7" x14ac:dyDescent="0.25">
      <c r="A45" t="s">
        <v>20</v>
      </c>
    </row>
    <row r="46" spans="1:7" x14ac:dyDescent="0.25">
      <c r="A46" t="s">
        <v>21</v>
      </c>
    </row>
    <row r="47" spans="1:7" x14ac:dyDescent="0.25">
      <c r="A47" t="s">
        <v>22</v>
      </c>
    </row>
    <row r="48" spans="1:7" x14ac:dyDescent="0.25">
      <c r="A48" t="s">
        <v>23</v>
      </c>
    </row>
    <row r="49" spans="1:1" x14ac:dyDescent="0.25">
      <c r="A49" t="s">
        <v>24</v>
      </c>
    </row>
  </sheetData>
  <mergeCells count="5">
    <mergeCell ref="A1:G1"/>
    <mergeCell ref="A3:G3"/>
    <mergeCell ref="C5:E5"/>
    <mergeCell ref="C6:E6"/>
    <mergeCell ref="C7:E7"/>
  </mergeCells>
  <pageMargins left="0.55000000000000004" right="0.55000000000000004" top="0.5" bottom="0.5" header="0.3" footer="0.3"/>
  <pageSetup scale="99" orientation="portrait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 2023-Nov 2024</vt:lpstr>
      <vt:lpstr>Dec 2024-Nov 2025</vt:lpstr>
      <vt:lpstr>Dec 2025-Nov 2026</vt:lpstr>
      <vt:lpstr>Schedule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Jessica Koebrick</cp:lastModifiedBy>
  <cp:lastPrinted>2024-01-30T15:56:57Z</cp:lastPrinted>
  <dcterms:created xsi:type="dcterms:W3CDTF">2016-08-23T17:41:08Z</dcterms:created>
  <dcterms:modified xsi:type="dcterms:W3CDTF">2024-01-30T16:06:05Z</dcterms:modified>
</cp:coreProperties>
</file>